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nc\Desktop\tfm final\"/>
    </mc:Choice>
  </mc:AlternateContent>
  <bookViews>
    <workbookView xWindow="0" yWindow="0" windowWidth="20490" windowHeight="7050" activeTab="2"/>
  </bookViews>
  <sheets>
    <sheet name="EHE-08" sheetId="1" r:id="rId1"/>
    <sheet name="EC2" sheetId="7" r:id="rId2"/>
    <sheet name="EC2 nou simplificat" sheetId="8" r:id="rId3"/>
    <sheet name="AMADE" sheetId="9" r:id="rId4"/>
    <sheet name="EC2 amb nova Ec" sheetId="11" r:id="rId5"/>
    <sheet name="gràfiques" sheetId="10" r:id="rId6"/>
    <sheet name="EHE-08 (2)" sheetId="12" r:id="rId7"/>
    <sheet name="EC2 (2)" sheetId="13" r:id="rId8"/>
    <sheet name="AMADE (2)" sheetId="14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0" l="1"/>
  <c r="F26" i="14" l="1"/>
  <c r="E26" i="14"/>
  <c r="A26" i="14"/>
  <c r="F25" i="14"/>
  <c r="E25" i="14"/>
  <c r="B25" i="14"/>
  <c r="B14" i="14"/>
  <c r="F12" i="14"/>
  <c r="F8" i="14"/>
  <c r="J6" i="14"/>
  <c r="J5" i="14"/>
  <c r="F5" i="14"/>
  <c r="F4" i="14"/>
  <c r="A26" i="13"/>
  <c r="B26" i="13" s="1"/>
  <c r="B25" i="13"/>
  <c r="D25" i="13" s="1"/>
  <c r="B14" i="13"/>
  <c r="F9" i="13"/>
  <c r="F11" i="13" s="1"/>
  <c r="F6" i="13"/>
  <c r="J9" i="13" s="1"/>
  <c r="F4" i="13"/>
  <c r="F5" i="13" s="1"/>
  <c r="B25" i="12"/>
  <c r="B24" i="12"/>
  <c r="B23" i="12"/>
  <c r="C23" i="12" s="1"/>
  <c r="C22" i="12"/>
  <c r="F18" i="12"/>
  <c r="B12" i="12"/>
  <c r="F10" i="12" s="1"/>
  <c r="F12" i="12"/>
  <c r="F8" i="12"/>
  <c r="F5" i="12"/>
  <c r="F4" i="12"/>
  <c r="D22" i="12" l="1"/>
  <c r="F15" i="12"/>
  <c r="F14" i="12" s="1"/>
  <c r="F25" i="13"/>
  <c r="F16" i="13"/>
  <c r="F13" i="13"/>
  <c r="D23" i="12"/>
  <c r="C25" i="14"/>
  <c r="F15" i="14"/>
  <c r="F14" i="14" s="1"/>
  <c r="F10" i="14"/>
  <c r="A27" i="14"/>
  <c r="B26" i="14"/>
  <c r="C26" i="14" s="1"/>
  <c r="D26" i="13"/>
  <c r="F26" i="13" s="1"/>
  <c r="J8" i="13"/>
  <c r="N9" i="13" s="1"/>
  <c r="C26" i="13"/>
  <c r="A27" i="13"/>
  <c r="F10" i="13"/>
  <c r="F12" i="13" s="1"/>
  <c r="H25" i="13"/>
  <c r="J25" i="13" s="1"/>
  <c r="C25" i="13"/>
  <c r="C25" i="12"/>
  <c r="D25" i="12" s="1"/>
  <c r="B26" i="12"/>
  <c r="C24" i="12"/>
  <c r="D24" i="12" s="1"/>
  <c r="O3" i="10"/>
  <c r="O4" i="10" s="1"/>
  <c r="O5" i="10" s="1"/>
  <c r="O6" i="10" s="1"/>
  <c r="O7" i="10" s="1"/>
  <c r="O8" i="10" s="1"/>
  <c r="O9" i="10" s="1"/>
  <c r="O10" i="10" s="1"/>
  <c r="O11" i="10" s="1"/>
  <c r="O12" i="10" s="1"/>
  <c r="O13" i="10" s="1"/>
  <c r="O14" i="10" s="1"/>
  <c r="O15" i="10" s="1"/>
  <c r="O16" i="10" s="1"/>
  <c r="O17" i="10" s="1"/>
  <c r="O18" i="10" s="1"/>
  <c r="O19" i="10" s="1"/>
  <c r="O20" i="10" s="1"/>
  <c r="O21" i="10" s="1"/>
  <c r="O22" i="10" s="1"/>
  <c r="O23" i="10" s="1"/>
  <c r="O24" i="10" s="1"/>
  <c r="O25" i="10" s="1"/>
  <c r="O26" i="10" s="1"/>
  <c r="O27" i="10" s="1"/>
  <c r="O28" i="10" s="1"/>
  <c r="O29" i="10" s="1"/>
  <c r="O30" i="10" s="1"/>
  <c r="O31" i="10" s="1"/>
  <c r="O32" i="10" s="1"/>
  <c r="O33" i="10" s="1"/>
  <c r="O34" i="10" s="1"/>
  <c r="O35" i="10" s="1"/>
  <c r="O36" i="10" s="1"/>
  <c r="O37" i="10" s="1"/>
  <c r="O38" i="10" s="1"/>
  <c r="O39" i="10" s="1"/>
  <c r="O40" i="10" s="1"/>
  <c r="O41" i="10" s="1"/>
  <c r="O42" i="10" s="1"/>
  <c r="O43" i="10" s="1"/>
  <c r="O44" i="10" s="1"/>
  <c r="O45" i="10" s="1"/>
  <c r="O46" i="10" s="1"/>
  <c r="O47" i="10" s="1"/>
  <c r="O48" i="10" s="1"/>
  <c r="O49" i="10" s="1"/>
  <c r="O50" i="10" s="1"/>
  <c r="O51" i="10" s="1"/>
  <c r="O52" i="10" s="1"/>
  <c r="O53" i="10" s="1"/>
  <c r="O54" i="10" s="1"/>
  <c r="O55" i="10" s="1"/>
  <c r="O56" i="10" s="1"/>
  <c r="O57" i="10" s="1"/>
  <c r="O58" i="10" s="1"/>
  <c r="O59" i="10" s="1"/>
  <c r="O60" i="10" s="1"/>
  <c r="O61" i="10" s="1"/>
  <c r="O62" i="10" s="1"/>
  <c r="O63" i="10" s="1"/>
  <c r="O64" i="10" s="1"/>
  <c r="O65" i="10" s="1"/>
  <c r="O66" i="10" s="1"/>
  <c r="O67" i="10" s="1"/>
  <c r="O68" i="10" s="1"/>
  <c r="O69" i="10" s="1"/>
  <c r="O70" i="10" s="1"/>
  <c r="O71" i="10" s="1"/>
  <c r="O72" i="10" s="1"/>
  <c r="O73" i="10" s="1"/>
  <c r="O74" i="10" s="1"/>
  <c r="O75" i="10" s="1"/>
  <c r="O76" i="10" s="1"/>
  <c r="O77" i="10" s="1"/>
  <c r="O78" i="10" s="1"/>
  <c r="O79" i="10" s="1"/>
  <c r="O80" i="10" s="1"/>
  <c r="O81" i="10" s="1"/>
  <c r="O82" i="10" s="1"/>
  <c r="O83" i="10" s="1"/>
  <c r="O84" i="10" s="1"/>
  <c r="O85" i="10" s="1"/>
  <c r="O86" i="10" s="1"/>
  <c r="O87" i="10" s="1"/>
  <c r="O88" i="10" s="1"/>
  <c r="O89" i="10" s="1"/>
  <c r="O90" i="10" s="1"/>
  <c r="O91" i="10" s="1"/>
  <c r="O92" i="10" s="1"/>
  <c r="O93" i="10" s="1"/>
  <c r="O94" i="10" s="1"/>
  <c r="O95" i="10" s="1"/>
  <c r="O96" i="10" s="1"/>
  <c r="O97" i="10" s="1"/>
  <c r="O98" i="10" s="1"/>
  <c r="O99" i="10" s="1"/>
  <c r="O100" i="10" s="1"/>
  <c r="O101" i="10" s="1"/>
  <c r="O102" i="10" s="1"/>
  <c r="O103" i="10" s="1"/>
  <c r="O104" i="10" s="1"/>
  <c r="O105" i="10" s="1"/>
  <c r="O106" i="10" s="1"/>
  <c r="O107" i="10" s="1"/>
  <c r="O108" i="10" s="1"/>
  <c r="O109" i="10" s="1"/>
  <c r="O110" i="10" s="1"/>
  <c r="O111" i="10" s="1"/>
  <c r="O112" i="10" s="1"/>
  <c r="O113" i="10" s="1"/>
  <c r="O114" i="10" s="1"/>
  <c r="O115" i="10" s="1"/>
  <c r="O116" i="10" s="1"/>
  <c r="O117" i="10" s="1"/>
  <c r="O118" i="10" s="1"/>
  <c r="O119" i="10" s="1"/>
  <c r="O120" i="10" s="1"/>
  <c r="O121" i="10" s="1"/>
  <c r="O122" i="10" s="1"/>
  <c r="O123" i="10" s="1"/>
  <c r="O124" i="10" s="1"/>
  <c r="O125" i="10" s="1"/>
  <c r="O126" i="10" s="1"/>
  <c r="O127" i="10" s="1"/>
  <c r="O128" i="10" s="1"/>
  <c r="O129" i="10" s="1"/>
  <c r="O130" i="10" s="1"/>
  <c r="O131" i="10" s="1"/>
  <c r="O132" i="10" s="1"/>
  <c r="O133" i="10" s="1"/>
  <c r="O134" i="10" s="1"/>
  <c r="O135" i="10" s="1"/>
  <c r="O136" i="10" s="1"/>
  <c r="O137" i="10" s="1"/>
  <c r="O138" i="10" s="1"/>
  <c r="O2" i="10"/>
  <c r="J14" i="13" l="1"/>
  <c r="N2" i="13" s="1"/>
  <c r="J2" i="13"/>
  <c r="E22" i="12"/>
  <c r="B2" i="12"/>
  <c r="B4" i="12" s="1"/>
  <c r="E24" i="12"/>
  <c r="E25" i="12"/>
  <c r="E23" i="12"/>
  <c r="F11" i="12"/>
  <c r="O25" i="13"/>
  <c r="Q25" i="13" s="1"/>
  <c r="D26" i="14"/>
  <c r="F11" i="14"/>
  <c r="B27" i="14"/>
  <c r="C27" i="14" s="1"/>
  <c r="D27" i="14" s="1"/>
  <c r="A28" i="14"/>
  <c r="F27" i="14"/>
  <c r="E27" i="14"/>
  <c r="B2" i="14"/>
  <c r="D25" i="14"/>
  <c r="B2" i="13"/>
  <c r="A28" i="13"/>
  <c r="B27" i="13"/>
  <c r="F15" i="13"/>
  <c r="J1" i="13" s="1"/>
  <c r="G26" i="13"/>
  <c r="I26" i="13" s="1"/>
  <c r="E26" i="13"/>
  <c r="E25" i="13"/>
  <c r="G25" i="13"/>
  <c r="I25" i="13" s="1"/>
  <c r="H26" i="13"/>
  <c r="D26" i="12"/>
  <c r="E26" i="12" s="1"/>
  <c r="B27" i="12"/>
  <c r="C26" i="12"/>
  <c r="F4" i="11"/>
  <c r="F5" i="11" s="1"/>
  <c r="A27" i="11"/>
  <c r="A26" i="11"/>
  <c r="B26" i="11" s="1"/>
  <c r="D26" i="11" s="1"/>
  <c r="F26" i="11" s="1"/>
  <c r="D25" i="11"/>
  <c r="F25" i="11" s="1"/>
  <c r="B25" i="11"/>
  <c r="B14" i="11"/>
  <c r="F10" i="11"/>
  <c r="F12" i="11" s="1"/>
  <c r="N9" i="11"/>
  <c r="F9" i="11"/>
  <c r="F11" i="11" s="1"/>
  <c r="F13" i="11" s="1"/>
  <c r="F6" i="11"/>
  <c r="J9" i="11" s="1"/>
  <c r="J8" i="11" s="1"/>
  <c r="B3" i="12" l="1"/>
  <c r="F2" i="12" s="1"/>
  <c r="B3" i="14"/>
  <c r="B4" i="14"/>
  <c r="B28" i="14"/>
  <c r="C28" i="14" s="1"/>
  <c r="D28" i="14" s="1"/>
  <c r="A29" i="14"/>
  <c r="E28" i="14"/>
  <c r="F28" i="14"/>
  <c r="D27" i="13"/>
  <c r="F27" i="13" s="1"/>
  <c r="C27" i="13"/>
  <c r="B28" i="13"/>
  <c r="A29" i="13"/>
  <c r="J12" i="13"/>
  <c r="N1" i="13" s="1"/>
  <c r="N3" i="13" s="1"/>
  <c r="B3" i="13"/>
  <c r="B4" i="13"/>
  <c r="J26" i="13"/>
  <c r="O26" i="13"/>
  <c r="Q26" i="13" s="1"/>
  <c r="N25" i="13"/>
  <c r="P25" i="13" s="1"/>
  <c r="R25" i="13" s="1"/>
  <c r="N26" i="13"/>
  <c r="P26" i="13" s="1"/>
  <c r="B28" i="12"/>
  <c r="C27" i="12"/>
  <c r="D27" i="12" s="1"/>
  <c r="E27" i="12" s="1"/>
  <c r="H26" i="11"/>
  <c r="O26" i="11" s="1"/>
  <c r="Q26" i="11" s="1"/>
  <c r="A28" i="11"/>
  <c r="B27" i="11"/>
  <c r="J26" i="11"/>
  <c r="B2" i="11"/>
  <c r="H25" i="11"/>
  <c r="O25" i="11" s="1"/>
  <c r="Q25" i="11" s="1"/>
  <c r="F16" i="11"/>
  <c r="J14" i="11" s="1"/>
  <c r="N2" i="11" s="1"/>
  <c r="F15" i="11"/>
  <c r="J12" i="11" s="1"/>
  <c r="N1" i="11" s="1"/>
  <c r="C25" i="11"/>
  <c r="C26" i="11"/>
  <c r="E26" i="11" s="1"/>
  <c r="F8" i="1"/>
  <c r="F17" i="8"/>
  <c r="B2" i="8" s="1"/>
  <c r="F18" i="8"/>
  <c r="F16" i="12" l="1"/>
  <c r="F1" i="12"/>
  <c r="J1" i="12" s="1"/>
  <c r="H27" i="13"/>
  <c r="J27" i="13" s="1"/>
  <c r="C29" i="14"/>
  <c r="D29" i="14" s="1"/>
  <c r="B29" i="14"/>
  <c r="A30" i="14"/>
  <c r="F29" i="14"/>
  <c r="E29" i="14"/>
  <c r="F2" i="14"/>
  <c r="F1" i="14"/>
  <c r="F16" i="14"/>
  <c r="B29" i="13"/>
  <c r="A30" i="13"/>
  <c r="D28" i="13"/>
  <c r="F28" i="13" s="1"/>
  <c r="C28" i="13"/>
  <c r="E27" i="13"/>
  <c r="G27" i="13"/>
  <c r="I27" i="13" s="1"/>
  <c r="R26" i="13"/>
  <c r="F1" i="13"/>
  <c r="F2" i="13"/>
  <c r="J10" i="13"/>
  <c r="C28" i="12"/>
  <c r="D28" i="12" s="1"/>
  <c r="E28" i="12" s="1"/>
  <c r="B29" i="12"/>
  <c r="N3" i="11"/>
  <c r="D27" i="11"/>
  <c r="F27" i="11" s="1"/>
  <c r="J25" i="11"/>
  <c r="J1" i="11"/>
  <c r="A29" i="11"/>
  <c r="B28" i="11"/>
  <c r="B4" i="11"/>
  <c r="B3" i="11"/>
  <c r="E25" i="11"/>
  <c r="G25" i="11"/>
  <c r="I25" i="11" s="1"/>
  <c r="G26" i="11"/>
  <c r="I26" i="11" s="1"/>
  <c r="C27" i="11"/>
  <c r="J2" i="11"/>
  <c r="B26" i="8"/>
  <c r="B25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25" i="8"/>
  <c r="J12" i="8"/>
  <c r="J13" i="8" s="1"/>
  <c r="J6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25" i="8"/>
  <c r="F15" i="8"/>
  <c r="F11" i="8"/>
  <c r="F9" i="8"/>
  <c r="F8" i="8"/>
  <c r="A27" i="8"/>
  <c r="A28" i="8"/>
  <c r="A29" i="8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26" i="8"/>
  <c r="H28" i="13" l="1"/>
  <c r="J28" i="13" s="1"/>
  <c r="L28" i="13" s="1"/>
  <c r="F23" i="12"/>
  <c r="G23" i="12" s="1"/>
  <c r="H23" i="12" s="1"/>
  <c r="F27" i="12"/>
  <c r="G27" i="12" s="1"/>
  <c r="H27" i="12" s="1"/>
  <c r="F28" i="12"/>
  <c r="G28" i="12" s="1"/>
  <c r="H28" i="12" s="1"/>
  <c r="F26" i="12"/>
  <c r="G26" i="12" s="1"/>
  <c r="H26" i="12" s="1"/>
  <c r="F22" i="12"/>
  <c r="G22" i="12" s="1"/>
  <c r="H22" i="12" s="1"/>
  <c r="E23" i="10" s="1"/>
  <c r="F24" i="12"/>
  <c r="G24" i="12" s="1"/>
  <c r="H24" i="12" s="1"/>
  <c r="O27" i="13"/>
  <c r="Q27" i="13" s="1"/>
  <c r="F25" i="12"/>
  <c r="G25" i="12" s="1"/>
  <c r="H25" i="12" s="1"/>
  <c r="J1" i="14"/>
  <c r="J3" i="14" s="1"/>
  <c r="G29" i="14"/>
  <c r="H29" i="14" s="1"/>
  <c r="G28" i="14"/>
  <c r="H28" i="14" s="1"/>
  <c r="G27" i="14"/>
  <c r="H27" i="14" s="1"/>
  <c r="G26" i="14"/>
  <c r="H26" i="14" s="1"/>
  <c r="G25" i="14"/>
  <c r="H25" i="14" s="1"/>
  <c r="G23" i="10" s="1"/>
  <c r="C30" i="14"/>
  <c r="D30" i="14" s="1"/>
  <c r="G30" i="14" s="1"/>
  <c r="H30" i="14" s="1"/>
  <c r="B30" i="14"/>
  <c r="A31" i="14"/>
  <c r="F30" i="14"/>
  <c r="E30" i="14"/>
  <c r="E28" i="13"/>
  <c r="G28" i="13"/>
  <c r="I28" i="13" s="1"/>
  <c r="K28" i="13" s="1"/>
  <c r="L25" i="13"/>
  <c r="K25" i="13"/>
  <c r="L27" i="13"/>
  <c r="K27" i="13"/>
  <c r="L26" i="13"/>
  <c r="J5" i="13"/>
  <c r="K26" i="13"/>
  <c r="J4" i="13"/>
  <c r="N27" i="13"/>
  <c r="P27" i="13" s="1"/>
  <c r="D29" i="13"/>
  <c r="F29" i="13" s="1"/>
  <c r="C29" i="13"/>
  <c r="A31" i="13"/>
  <c r="B30" i="13"/>
  <c r="J2" i="12"/>
  <c r="J3" i="12" s="1"/>
  <c r="C29" i="12"/>
  <c r="B30" i="12"/>
  <c r="D29" i="12"/>
  <c r="E29" i="12" s="1"/>
  <c r="F29" i="12" s="1"/>
  <c r="O27" i="11"/>
  <c r="Q27" i="11" s="1"/>
  <c r="N25" i="11"/>
  <c r="P25" i="11" s="1"/>
  <c r="R25" i="11" s="1"/>
  <c r="F1" i="11"/>
  <c r="F2" i="11"/>
  <c r="J10" i="11"/>
  <c r="D28" i="11"/>
  <c r="F28" i="11" s="1"/>
  <c r="H28" i="11"/>
  <c r="J28" i="11" s="1"/>
  <c r="C28" i="11"/>
  <c r="N26" i="11"/>
  <c r="P26" i="11" s="1"/>
  <c r="R26" i="11" s="1"/>
  <c r="B29" i="11"/>
  <c r="A30" i="11"/>
  <c r="H27" i="11"/>
  <c r="J27" i="11" s="1"/>
  <c r="E27" i="11"/>
  <c r="G27" i="11"/>
  <c r="I27" i="11" s="1"/>
  <c r="B25" i="9"/>
  <c r="C22" i="1"/>
  <c r="F14" i="8"/>
  <c r="F4" i="8"/>
  <c r="O28" i="13" l="1"/>
  <c r="Q28" i="13" s="1"/>
  <c r="R27" i="13"/>
  <c r="M27" i="13"/>
  <c r="J6" i="13"/>
  <c r="N5" i="13" s="1"/>
  <c r="M25" i="13"/>
  <c r="S25" i="13" s="1"/>
  <c r="F23" i="10" s="1"/>
  <c r="B31" i="14"/>
  <c r="C31" i="14" s="1"/>
  <c r="D31" i="14" s="1"/>
  <c r="G31" i="14" s="1"/>
  <c r="A32" i="14"/>
  <c r="F31" i="14"/>
  <c r="E31" i="14"/>
  <c r="D30" i="13"/>
  <c r="F30" i="13" s="1"/>
  <c r="C30" i="13"/>
  <c r="E29" i="13"/>
  <c r="G29" i="13"/>
  <c r="I29" i="13" s="1"/>
  <c r="K29" i="13" s="1"/>
  <c r="M28" i="13"/>
  <c r="A32" i="13"/>
  <c r="B31" i="13"/>
  <c r="H29" i="13"/>
  <c r="J29" i="13" s="1"/>
  <c r="L29" i="13" s="1"/>
  <c r="M26" i="13"/>
  <c r="S26" i="13" s="1"/>
  <c r="N28" i="13"/>
  <c r="P28" i="13" s="1"/>
  <c r="G29" i="12"/>
  <c r="H29" i="12" s="1"/>
  <c r="C30" i="12"/>
  <c r="D30" i="12" s="1"/>
  <c r="E30" i="12" s="1"/>
  <c r="F30" i="12" s="1"/>
  <c r="B31" i="12"/>
  <c r="R27" i="11"/>
  <c r="N27" i="11"/>
  <c r="P27" i="11" s="1"/>
  <c r="O28" i="11"/>
  <c r="Q28" i="11" s="1"/>
  <c r="D29" i="11"/>
  <c r="F29" i="11" s="1"/>
  <c r="C29" i="11"/>
  <c r="K26" i="11"/>
  <c r="J4" i="11"/>
  <c r="L28" i="11"/>
  <c r="L25" i="11"/>
  <c r="M25" i="11" s="1"/>
  <c r="S25" i="11" s="1"/>
  <c r="K25" i="11"/>
  <c r="L27" i="11"/>
  <c r="K27" i="11"/>
  <c r="J5" i="11"/>
  <c r="L26" i="11"/>
  <c r="M26" i="11" s="1"/>
  <c r="S26" i="11" s="1"/>
  <c r="A31" i="11"/>
  <c r="B30" i="11"/>
  <c r="E28" i="11"/>
  <c r="G28" i="11"/>
  <c r="I28" i="11" s="1"/>
  <c r="K28" i="11" s="1"/>
  <c r="F25" i="9"/>
  <c r="E25" i="9"/>
  <c r="F8" i="9"/>
  <c r="J6" i="9"/>
  <c r="J5" i="9"/>
  <c r="R28" i="13" l="1"/>
  <c r="S28" i="13" s="1"/>
  <c r="S27" i="13"/>
  <c r="H31" i="14"/>
  <c r="H30" i="13"/>
  <c r="J30" i="13" s="1"/>
  <c r="L30" i="13" s="1"/>
  <c r="B32" i="14"/>
  <c r="C32" i="14" s="1"/>
  <c r="D32" i="14" s="1"/>
  <c r="G32" i="14" s="1"/>
  <c r="A33" i="14"/>
  <c r="F32" i="14"/>
  <c r="E32" i="14"/>
  <c r="E30" i="13"/>
  <c r="G30" i="13"/>
  <c r="I30" i="13" s="1"/>
  <c r="K30" i="13" s="1"/>
  <c r="N29" i="13"/>
  <c r="P29" i="13" s="1"/>
  <c r="D31" i="13"/>
  <c r="F31" i="13" s="1"/>
  <c r="C31" i="13"/>
  <c r="A33" i="13"/>
  <c r="B32" i="13"/>
  <c r="M29" i="13"/>
  <c r="O29" i="13"/>
  <c r="Q29" i="13" s="1"/>
  <c r="G30" i="12"/>
  <c r="H30" i="12" s="1"/>
  <c r="C31" i="12"/>
  <c r="D31" i="12" s="1"/>
  <c r="E31" i="12" s="1"/>
  <c r="F31" i="12" s="1"/>
  <c r="B32" i="12"/>
  <c r="J6" i="11"/>
  <c r="N5" i="11" s="1"/>
  <c r="N28" i="11"/>
  <c r="P28" i="11" s="1"/>
  <c r="R28" i="11" s="1"/>
  <c r="E29" i="11"/>
  <c r="G29" i="11"/>
  <c r="I29" i="11" s="1"/>
  <c r="K29" i="11" s="1"/>
  <c r="D30" i="11"/>
  <c r="F30" i="11" s="1"/>
  <c r="O30" i="11" s="1"/>
  <c r="Q30" i="11" s="1"/>
  <c r="H30" i="11"/>
  <c r="J30" i="11" s="1"/>
  <c r="L30" i="11" s="1"/>
  <c r="C30" i="11"/>
  <c r="A32" i="11"/>
  <c r="B31" i="11"/>
  <c r="M27" i="11"/>
  <c r="H29" i="11"/>
  <c r="M28" i="11"/>
  <c r="S27" i="11"/>
  <c r="F4" i="9"/>
  <c r="A26" i="9"/>
  <c r="A27" i="9" s="1"/>
  <c r="F12" i="9"/>
  <c r="B14" i="9"/>
  <c r="F10" i="9" s="1"/>
  <c r="F5" i="9"/>
  <c r="C25" i="9" l="1"/>
  <c r="O30" i="13"/>
  <c r="Q30" i="13" s="1"/>
  <c r="M30" i="13"/>
  <c r="H32" i="14"/>
  <c r="R29" i="13"/>
  <c r="S29" i="13" s="1"/>
  <c r="C33" i="14"/>
  <c r="D33" i="14" s="1"/>
  <c r="G33" i="14" s="1"/>
  <c r="B33" i="14"/>
  <c r="A34" i="14"/>
  <c r="F33" i="14"/>
  <c r="E33" i="14"/>
  <c r="E31" i="13"/>
  <c r="G31" i="13"/>
  <c r="I31" i="13" s="1"/>
  <c r="K31" i="13" s="1"/>
  <c r="D32" i="13"/>
  <c r="F32" i="13" s="1"/>
  <c r="C32" i="13"/>
  <c r="A34" i="13"/>
  <c r="B33" i="13"/>
  <c r="H31" i="13"/>
  <c r="J31" i="13" s="1"/>
  <c r="L31" i="13" s="1"/>
  <c r="N30" i="13"/>
  <c r="P30" i="13" s="1"/>
  <c r="G31" i="12"/>
  <c r="H31" i="12" s="1"/>
  <c r="C32" i="12"/>
  <c r="D32" i="12" s="1"/>
  <c r="E32" i="12" s="1"/>
  <c r="F32" i="12" s="1"/>
  <c r="B33" i="12"/>
  <c r="F15" i="9"/>
  <c r="F14" i="9" s="1"/>
  <c r="B2" i="9" s="1"/>
  <c r="B4" i="9" s="1"/>
  <c r="B27" i="9"/>
  <c r="C27" i="9" s="1"/>
  <c r="F27" i="9"/>
  <c r="B26" i="9"/>
  <c r="F26" i="9"/>
  <c r="S28" i="11"/>
  <c r="E30" i="11"/>
  <c r="G30" i="11"/>
  <c r="I30" i="11" s="1"/>
  <c r="K30" i="11" s="1"/>
  <c r="M30" i="11" s="1"/>
  <c r="A33" i="11"/>
  <c r="B32" i="11"/>
  <c r="J29" i="11"/>
  <c r="L29" i="11" s="1"/>
  <c r="M29" i="11" s="1"/>
  <c r="O29" i="11"/>
  <c r="Q29" i="11" s="1"/>
  <c r="D31" i="11"/>
  <c r="F31" i="11" s="1"/>
  <c r="C31" i="11"/>
  <c r="N29" i="11"/>
  <c r="P29" i="11" s="1"/>
  <c r="C26" i="9"/>
  <c r="E26" i="9"/>
  <c r="A28" i="9"/>
  <c r="E27" i="9"/>
  <c r="F5" i="8"/>
  <c r="B19" i="8"/>
  <c r="F13" i="8"/>
  <c r="B18" i="8"/>
  <c r="B17" i="8"/>
  <c r="B14" i="8"/>
  <c r="B10" i="8"/>
  <c r="F6" i="8"/>
  <c r="B4" i="8"/>
  <c r="B3" i="8"/>
  <c r="R30" i="13" l="1"/>
  <c r="S30" i="13" s="1"/>
  <c r="D26" i="9"/>
  <c r="H33" i="14"/>
  <c r="H32" i="13"/>
  <c r="J32" i="13" s="1"/>
  <c r="L32" i="13" s="1"/>
  <c r="M31" i="13"/>
  <c r="D25" i="9"/>
  <c r="B34" i="14"/>
  <c r="C34" i="14" s="1"/>
  <c r="D34" i="14" s="1"/>
  <c r="G34" i="14" s="1"/>
  <c r="A35" i="14"/>
  <c r="E34" i="14"/>
  <c r="F34" i="14"/>
  <c r="N31" i="13"/>
  <c r="P31" i="13" s="1"/>
  <c r="D33" i="13"/>
  <c r="F33" i="13" s="1"/>
  <c r="C33" i="13"/>
  <c r="A35" i="13"/>
  <c r="B34" i="13"/>
  <c r="E32" i="13"/>
  <c r="G32" i="13"/>
  <c r="I32" i="13" s="1"/>
  <c r="K32" i="13" s="1"/>
  <c r="O31" i="13"/>
  <c r="Q31" i="13" s="1"/>
  <c r="G32" i="12"/>
  <c r="H32" i="12" s="1"/>
  <c r="C33" i="12"/>
  <c r="D33" i="12" s="1"/>
  <c r="E33" i="12" s="1"/>
  <c r="F33" i="12" s="1"/>
  <c r="B34" i="12"/>
  <c r="D27" i="9"/>
  <c r="B3" i="9"/>
  <c r="F2" i="9" s="1"/>
  <c r="F11" i="9"/>
  <c r="B28" i="9"/>
  <c r="C28" i="9" s="1"/>
  <c r="D28" i="9" s="1"/>
  <c r="F28" i="9"/>
  <c r="R29" i="11"/>
  <c r="S29" i="11" s="1"/>
  <c r="D32" i="11"/>
  <c r="F32" i="11" s="1"/>
  <c r="C32" i="11"/>
  <c r="A34" i="11"/>
  <c r="B33" i="11"/>
  <c r="E31" i="11"/>
  <c r="G31" i="11"/>
  <c r="I31" i="11" s="1"/>
  <c r="K31" i="11" s="1"/>
  <c r="H31" i="11"/>
  <c r="J31" i="11" s="1"/>
  <c r="L31" i="11" s="1"/>
  <c r="N30" i="11"/>
  <c r="P30" i="11" s="1"/>
  <c r="R30" i="11" s="1"/>
  <c r="S30" i="11" s="1"/>
  <c r="F2" i="8"/>
  <c r="J8" i="8" s="1"/>
  <c r="F1" i="8"/>
  <c r="N1" i="8" s="1"/>
  <c r="J1" i="8"/>
  <c r="J2" i="8" s="1"/>
  <c r="J3" i="8" s="1"/>
  <c r="J4" i="8" s="1"/>
  <c r="E28" i="9"/>
  <c r="A29" i="9"/>
  <c r="A30" i="9"/>
  <c r="F4" i="7"/>
  <c r="F5" i="7" s="1"/>
  <c r="B14" i="7"/>
  <c r="A26" i="7"/>
  <c r="A27" i="7" s="1"/>
  <c r="A28" i="7" s="1"/>
  <c r="B25" i="7"/>
  <c r="F9" i="7"/>
  <c r="F11" i="7" s="1"/>
  <c r="F6" i="7"/>
  <c r="J9" i="7" s="1"/>
  <c r="M32" i="13" l="1"/>
  <c r="O32" i="13"/>
  <c r="Q32" i="13" s="1"/>
  <c r="H34" i="14"/>
  <c r="R31" i="13"/>
  <c r="S31" i="13" s="1"/>
  <c r="C35" i="14"/>
  <c r="D35" i="14" s="1"/>
  <c r="G35" i="14" s="1"/>
  <c r="B35" i="14"/>
  <c r="A36" i="14"/>
  <c r="F35" i="14"/>
  <c r="E35" i="14"/>
  <c r="E33" i="13"/>
  <c r="G33" i="13"/>
  <c r="I33" i="13" s="1"/>
  <c r="K33" i="13" s="1"/>
  <c r="H33" i="13"/>
  <c r="J33" i="13" s="1"/>
  <c r="L33" i="13" s="1"/>
  <c r="D34" i="13"/>
  <c r="F34" i="13" s="1"/>
  <c r="C34" i="13"/>
  <c r="N32" i="13"/>
  <c r="P32" i="13" s="1"/>
  <c r="B35" i="13"/>
  <c r="A36" i="13"/>
  <c r="G33" i="12"/>
  <c r="H33" i="12" s="1"/>
  <c r="B35" i="12"/>
  <c r="C34" i="12"/>
  <c r="D34" i="12" s="1"/>
  <c r="E34" i="12" s="1"/>
  <c r="F34" i="12" s="1"/>
  <c r="F1" i="9"/>
  <c r="F16" i="9"/>
  <c r="G25" i="9" s="1"/>
  <c r="H25" i="9" s="1"/>
  <c r="D23" i="10" s="1"/>
  <c r="B30" i="9"/>
  <c r="C30" i="9" s="1"/>
  <c r="D30" i="9" s="1"/>
  <c r="F30" i="9"/>
  <c r="B29" i="9"/>
  <c r="C29" i="9" s="1"/>
  <c r="D29" i="9" s="1"/>
  <c r="F29" i="9"/>
  <c r="E32" i="11"/>
  <c r="G32" i="11"/>
  <c r="I32" i="11" s="1"/>
  <c r="K32" i="11" s="1"/>
  <c r="M31" i="11"/>
  <c r="H32" i="11"/>
  <c r="J32" i="11" s="1"/>
  <c r="L32" i="11" s="1"/>
  <c r="M32" i="11" s="1"/>
  <c r="B34" i="11"/>
  <c r="A35" i="11"/>
  <c r="N31" i="11"/>
  <c r="P31" i="11" s="1"/>
  <c r="D33" i="11"/>
  <c r="F33" i="11" s="1"/>
  <c r="O33" i="11" s="1"/>
  <c r="Q33" i="11" s="1"/>
  <c r="H33" i="11"/>
  <c r="J33" i="11" s="1"/>
  <c r="L33" i="11" s="1"/>
  <c r="C33" i="11"/>
  <c r="O31" i="11"/>
  <c r="Q31" i="11" s="1"/>
  <c r="G28" i="8"/>
  <c r="G36" i="8"/>
  <c r="G38" i="8"/>
  <c r="J9" i="8"/>
  <c r="G29" i="8"/>
  <c r="G37" i="8"/>
  <c r="G30" i="8"/>
  <c r="G35" i="8"/>
  <c r="G31" i="8"/>
  <c r="G39" i="8"/>
  <c r="G34" i="8"/>
  <c r="G32" i="8"/>
  <c r="G40" i="8"/>
  <c r="J5" i="8"/>
  <c r="G26" i="8"/>
  <c r="G27" i="8"/>
  <c r="G33" i="8"/>
  <c r="G25" i="8"/>
  <c r="J14" i="8"/>
  <c r="D25" i="7"/>
  <c r="F25" i="7" s="1"/>
  <c r="E30" i="9"/>
  <c r="E29" i="9"/>
  <c r="A31" i="9"/>
  <c r="F13" i="7"/>
  <c r="B27" i="7"/>
  <c r="C27" i="7" s="1"/>
  <c r="A29" i="7"/>
  <c r="B28" i="7"/>
  <c r="F16" i="7"/>
  <c r="J2" i="7" s="1"/>
  <c r="F10" i="7"/>
  <c r="B26" i="7"/>
  <c r="C25" i="7"/>
  <c r="B23" i="1"/>
  <c r="G29" i="9" l="1"/>
  <c r="H29" i="9" s="1"/>
  <c r="R32" i="13"/>
  <c r="S32" i="13" s="1"/>
  <c r="J1" i="9"/>
  <c r="J3" i="9" s="1"/>
  <c r="H35" i="14"/>
  <c r="M33" i="13"/>
  <c r="B36" i="14"/>
  <c r="C36" i="14" s="1"/>
  <c r="D36" i="14" s="1"/>
  <c r="G36" i="14" s="1"/>
  <c r="A37" i="14"/>
  <c r="E36" i="14"/>
  <c r="F36" i="14"/>
  <c r="H34" i="13"/>
  <c r="J34" i="13" s="1"/>
  <c r="L34" i="13" s="1"/>
  <c r="N33" i="13"/>
  <c r="P33" i="13" s="1"/>
  <c r="B36" i="13"/>
  <c r="A37" i="13"/>
  <c r="D35" i="13"/>
  <c r="F35" i="13" s="1"/>
  <c r="C35" i="13"/>
  <c r="E34" i="13"/>
  <c r="G34" i="13"/>
  <c r="I34" i="13" s="1"/>
  <c r="K34" i="13" s="1"/>
  <c r="O33" i="13"/>
  <c r="Q33" i="13" s="1"/>
  <c r="G34" i="12"/>
  <c r="H34" i="12" s="1"/>
  <c r="B36" i="12"/>
  <c r="C35" i="12"/>
  <c r="D35" i="12" s="1"/>
  <c r="E35" i="12" s="1"/>
  <c r="F35" i="12" s="1"/>
  <c r="E33" i="8"/>
  <c r="H33" i="8" s="1"/>
  <c r="I33" i="8" s="1"/>
  <c r="E25" i="8"/>
  <c r="H25" i="8" s="1"/>
  <c r="I25" i="8" s="1"/>
  <c r="E26" i="8"/>
  <c r="H26" i="8" s="1"/>
  <c r="I26" i="8" s="1"/>
  <c r="E34" i="8"/>
  <c r="H34" i="8" s="1"/>
  <c r="I34" i="8" s="1"/>
  <c r="J7" i="8"/>
  <c r="J15" i="8" s="1"/>
  <c r="N2" i="8" s="1"/>
  <c r="E27" i="8"/>
  <c r="H27" i="8" s="1"/>
  <c r="I27" i="8" s="1"/>
  <c r="E35" i="8"/>
  <c r="H35" i="8" s="1"/>
  <c r="I35" i="8" s="1"/>
  <c r="E28" i="8"/>
  <c r="H28" i="8" s="1"/>
  <c r="I28" i="8" s="1"/>
  <c r="E36" i="8"/>
  <c r="H36" i="8" s="1"/>
  <c r="I36" i="8" s="1"/>
  <c r="E29" i="8"/>
  <c r="H29" i="8" s="1"/>
  <c r="I29" i="8" s="1"/>
  <c r="E37" i="8"/>
  <c r="H37" i="8" s="1"/>
  <c r="I37" i="8" s="1"/>
  <c r="E38" i="8"/>
  <c r="H38" i="8" s="1"/>
  <c r="I38" i="8" s="1"/>
  <c r="E31" i="8"/>
  <c r="H31" i="8" s="1"/>
  <c r="I31" i="8" s="1"/>
  <c r="E32" i="8"/>
  <c r="H32" i="8" s="1"/>
  <c r="I32" i="8" s="1"/>
  <c r="E40" i="8"/>
  <c r="H40" i="8" s="1"/>
  <c r="I40" i="8" s="1"/>
  <c r="E30" i="8"/>
  <c r="H30" i="8" s="1"/>
  <c r="I30" i="8" s="1"/>
  <c r="E39" i="8"/>
  <c r="H39" i="8" s="1"/>
  <c r="I39" i="8" s="1"/>
  <c r="G28" i="9"/>
  <c r="H28" i="9" s="1"/>
  <c r="G26" i="9"/>
  <c r="H26" i="9" s="1"/>
  <c r="G27" i="9"/>
  <c r="H27" i="9" s="1"/>
  <c r="G30" i="9"/>
  <c r="H30" i="9" s="1"/>
  <c r="B31" i="9"/>
  <c r="C31" i="9" s="1"/>
  <c r="D31" i="9" s="1"/>
  <c r="G31" i="9" s="1"/>
  <c r="F31" i="9"/>
  <c r="A36" i="11"/>
  <c r="B35" i="11"/>
  <c r="E33" i="11"/>
  <c r="G33" i="11"/>
  <c r="I33" i="11" s="1"/>
  <c r="K33" i="11" s="1"/>
  <c r="M33" i="11" s="1"/>
  <c r="R31" i="11"/>
  <c r="S31" i="11" s="1"/>
  <c r="H34" i="11"/>
  <c r="J34" i="11" s="1"/>
  <c r="L34" i="11" s="1"/>
  <c r="D34" i="11"/>
  <c r="F34" i="11" s="1"/>
  <c r="C34" i="11"/>
  <c r="N32" i="11"/>
  <c r="P32" i="11" s="1"/>
  <c r="O32" i="11"/>
  <c r="Q32" i="11" s="1"/>
  <c r="R32" i="11" s="1"/>
  <c r="S32" i="11" s="1"/>
  <c r="B24" i="1"/>
  <c r="C24" i="1" s="1"/>
  <c r="C23" i="1"/>
  <c r="H25" i="7"/>
  <c r="J25" i="7" s="1"/>
  <c r="D30" i="8"/>
  <c r="D38" i="8"/>
  <c r="J10" i="8"/>
  <c r="J11" i="8" s="1"/>
  <c r="D31" i="8"/>
  <c r="D39" i="8"/>
  <c r="D32" i="8"/>
  <c r="D40" i="8"/>
  <c r="D28" i="8"/>
  <c r="D33" i="8"/>
  <c r="D25" i="8"/>
  <c r="D37" i="8"/>
  <c r="D26" i="8"/>
  <c r="D34" i="8"/>
  <c r="D35" i="8"/>
  <c r="D36" i="8"/>
  <c r="D29" i="8"/>
  <c r="D27" i="8"/>
  <c r="L5" i="8"/>
  <c r="G27" i="7"/>
  <c r="I27" i="7" s="1"/>
  <c r="E27" i="7"/>
  <c r="C26" i="7"/>
  <c r="D26" i="7"/>
  <c r="F26" i="7" s="1"/>
  <c r="D27" i="7"/>
  <c r="F27" i="7" s="1"/>
  <c r="G25" i="7"/>
  <c r="I25" i="7" s="1"/>
  <c r="E25" i="7"/>
  <c r="D28" i="7"/>
  <c r="F28" i="7" s="1"/>
  <c r="E31" i="9"/>
  <c r="A32" i="9"/>
  <c r="J14" i="7"/>
  <c r="N2" i="7" s="1"/>
  <c r="F15" i="7"/>
  <c r="F12" i="7"/>
  <c r="C28" i="7"/>
  <c r="A30" i="7"/>
  <c r="B29" i="7"/>
  <c r="F18" i="1"/>
  <c r="F12" i="1"/>
  <c r="O25" i="7" l="1"/>
  <c r="Q25" i="7" s="1"/>
  <c r="H36" i="14"/>
  <c r="R33" i="13"/>
  <c r="S33" i="13" s="1"/>
  <c r="H35" i="13"/>
  <c r="J35" i="13" s="1"/>
  <c r="L35" i="13" s="1"/>
  <c r="B37" i="14"/>
  <c r="C37" i="14" s="1"/>
  <c r="D37" i="14" s="1"/>
  <c r="G37" i="14" s="1"/>
  <c r="A38" i="14"/>
  <c r="F37" i="14"/>
  <c r="E37" i="14"/>
  <c r="B37" i="13"/>
  <c r="A38" i="13"/>
  <c r="D36" i="13"/>
  <c r="F36" i="13" s="1"/>
  <c r="C36" i="13"/>
  <c r="N34" i="13"/>
  <c r="P34" i="13" s="1"/>
  <c r="E35" i="13"/>
  <c r="G35" i="13"/>
  <c r="I35" i="13" s="1"/>
  <c r="K35" i="13" s="1"/>
  <c r="M35" i="13" s="1"/>
  <c r="M34" i="13"/>
  <c r="O34" i="13"/>
  <c r="Q34" i="13" s="1"/>
  <c r="G35" i="12"/>
  <c r="H35" i="12" s="1"/>
  <c r="B37" i="12"/>
  <c r="C36" i="12"/>
  <c r="D36" i="12" s="1"/>
  <c r="E36" i="12" s="1"/>
  <c r="F36" i="12" s="1"/>
  <c r="J32" i="8"/>
  <c r="B32" i="9"/>
  <c r="C32" i="9" s="1"/>
  <c r="D32" i="9" s="1"/>
  <c r="G32" i="9" s="1"/>
  <c r="F32" i="9"/>
  <c r="N33" i="11"/>
  <c r="P33" i="11" s="1"/>
  <c r="R33" i="11" s="1"/>
  <c r="S33" i="11" s="1"/>
  <c r="E34" i="11"/>
  <c r="G34" i="11"/>
  <c r="I34" i="11" s="1"/>
  <c r="K34" i="11" s="1"/>
  <c r="M34" i="11" s="1"/>
  <c r="D35" i="11"/>
  <c r="F35" i="11" s="1"/>
  <c r="C35" i="11"/>
  <c r="O34" i="11"/>
  <c r="Q34" i="11" s="1"/>
  <c r="A37" i="11"/>
  <c r="B36" i="11"/>
  <c r="N3" i="8"/>
  <c r="J31" i="8"/>
  <c r="J33" i="8"/>
  <c r="J34" i="8"/>
  <c r="J26" i="8"/>
  <c r="B25" i="1"/>
  <c r="C25" i="1" s="1"/>
  <c r="J27" i="8"/>
  <c r="J37" i="8"/>
  <c r="J30" i="8"/>
  <c r="J38" i="8"/>
  <c r="J39" i="8"/>
  <c r="J36" i="8"/>
  <c r="J25" i="8"/>
  <c r="J28" i="8"/>
  <c r="J40" i="8"/>
  <c r="J35" i="8"/>
  <c r="J29" i="8"/>
  <c r="N27" i="7"/>
  <c r="P27" i="7" s="1"/>
  <c r="H31" i="9"/>
  <c r="H26" i="7"/>
  <c r="O26" i="7" s="1"/>
  <c r="Q26" i="7" s="1"/>
  <c r="H28" i="7"/>
  <c r="J28" i="7" s="1"/>
  <c r="D29" i="7"/>
  <c r="F29" i="7" s="1"/>
  <c r="G28" i="7"/>
  <c r="I28" i="7" s="1"/>
  <c r="E28" i="7"/>
  <c r="G26" i="7"/>
  <c r="I26" i="7" s="1"/>
  <c r="E26" i="7"/>
  <c r="J1" i="7"/>
  <c r="N25" i="7"/>
  <c r="P25" i="7" s="1"/>
  <c r="H27" i="7"/>
  <c r="E32" i="9"/>
  <c r="A33" i="9"/>
  <c r="J12" i="7"/>
  <c r="N1" i="7" s="1"/>
  <c r="C29" i="7"/>
  <c r="A31" i="7"/>
  <c r="B30" i="7"/>
  <c r="F4" i="1"/>
  <c r="F5" i="1"/>
  <c r="F15" i="1" s="1"/>
  <c r="J26" i="7" l="1"/>
  <c r="O35" i="13"/>
  <c r="Q35" i="13" s="1"/>
  <c r="H37" i="14"/>
  <c r="R34" i="13"/>
  <c r="S34" i="13" s="1"/>
  <c r="B38" i="14"/>
  <c r="C38" i="14" s="1"/>
  <c r="D38" i="14" s="1"/>
  <c r="G38" i="14" s="1"/>
  <c r="A39" i="14"/>
  <c r="F38" i="14"/>
  <c r="E38" i="14"/>
  <c r="H36" i="13"/>
  <c r="J36" i="13" s="1"/>
  <c r="L36" i="13" s="1"/>
  <c r="A39" i="13"/>
  <c r="B38" i="13"/>
  <c r="N35" i="13"/>
  <c r="P35" i="13" s="1"/>
  <c r="D37" i="13"/>
  <c r="F37" i="13" s="1"/>
  <c r="C37" i="13"/>
  <c r="E36" i="13"/>
  <c r="G36" i="13"/>
  <c r="I36" i="13" s="1"/>
  <c r="K36" i="13" s="1"/>
  <c r="G36" i="12"/>
  <c r="H36" i="12" s="1"/>
  <c r="C37" i="12"/>
  <c r="B38" i="12"/>
  <c r="D37" i="12"/>
  <c r="E37" i="12" s="1"/>
  <c r="F37" i="12" s="1"/>
  <c r="B33" i="9"/>
  <c r="F33" i="9"/>
  <c r="H35" i="11"/>
  <c r="J35" i="11" s="1"/>
  <c r="L35" i="11" s="1"/>
  <c r="D36" i="11"/>
  <c r="F36" i="11" s="1"/>
  <c r="H36" i="11"/>
  <c r="J36" i="11" s="1"/>
  <c r="L36" i="11" s="1"/>
  <c r="C36" i="11"/>
  <c r="B37" i="11"/>
  <c r="A38" i="11"/>
  <c r="N34" i="11"/>
  <c r="P34" i="11" s="1"/>
  <c r="R34" i="11" s="1"/>
  <c r="S34" i="11" s="1"/>
  <c r="E35" i="11"/>
  <c r="G35" i="11"/>
  <c r="I35" i="11" s="1"/>
  <c r="K35" i="11" s="1"/>
  <c r="O28" i="7"/>
  <c r="Q28" i="7" s="1"/>
  <c r="N28" i="7"/>
  <c r="P28" i="7" s="1"/>
  <c r="B26" i="1"/>
  <c r="C26" i="1" s="1"/>
  <c r="F14" i="1"/>
  <c r="B2" i="1" s="1"/>
  <c r="H32" i="9"/>
  <c r="H29" i="7"/>
  <c r="J29" i="7" s="1"/>
  <c r="N26" i="7"/>
  <c r="P26" i="7" s="1"/>
  <c r="J27" i="7"/>
  <c r="O27" i="7"/>
  <c r="Q27" i="7" s="1"/>
  <c r="D30" i="7"/>
  <c r="F30" i="7" s="1"/>
  <c r="G29" i="7"/>
  <c r="I29" i="7" s="1"/>
  <c r="E29" i="7"/>
  <c r="J8" i="7"/>
  <c r="C33" i="9"/>
  <c r="D33" i="9" s="1"/>
  <c r="G33" i="9" s="1"/>
  <c r="E33" i="9"/>
  <c r="A34" i="9"/>
  <c r="B27" i="1"/>
  <c r="C27" i="1" s="1"/>
  <c r="C30" i="7"/>
  <c r="A32" i="7"/>
  <c r="B31" i="7"/>
  <c r="R35" i="13" l="1"/>
  <c r="S35" i="13" s="1"/>
  <c r="H38" i="14"/>
  <c r="H37" i="13"/>
  <c r="J37" i="13" s="1"/>
  <c r="L37" i="13" s="1"/>
  <c r="B39" i="14"/>
  <c r="C39" i="14" s="1"/>
  <c r="D39" i="14" s="1"/>
  <c r="G39" i="14" s="1"/>
  <c r="A40" i="14"/>
  <c r="F39" i="14"/>
  <c r="E39" i="14"/>
  <c r="O37" i="13"/>
  <c r="Q37" i="13" s="1"/>
  <c r="D38" i="13"/>
  <c r="F38" i="13" s="1"/>
  <c r="C38" i="13"/>
  <c r="N36" i="13"/>
  <c r="P36" i="13" s="1"/>
  <c r="A40" i="13"/>
  <c r="B39" i="13"/>
  <c r="M36" i="13"/>
  <c r="E37" i="13"/>
  <c r="G37" i="13"/>
  <c r="I37" i="13" s="1"/>
  <c r="K37" i="13" s="1"/>
  <c r="M37" i="13" s="1"/>
  <c r="O36" i="13"/>
  <c r="Q36" i="13" s="1"/>
  <c r="G37" i="12"/>
  <c r="H37" i="12" s="1"/>
  <c r="C38" i="12"/>
  <c r="D38" i="12" s="1"/>
  <c r="E38" i="12" s="1"/>
  <c r="F38" i="12" s="1"/>
  <c r="B39" i="12"/>
  <c r="B34" i="9"/>
  <c r="F34" i="9"/>
  <c r="O36" i="11"/>
  <c r="Q36" i="11" s="1"/>
  <c r="N35" i="11"/>
  <c r="P35" i="11" s="1"/>
  <c r="E36" i="11"/>
  <c r="G36" i="11"/>
  <c r="I36" i="11" s="1"/>
  <c r="K36" i="11" s="1"/>
  <c r="M36" i="11" s="1"/>
  <c r="M35" i="11"/>
  <c r="H37" i="11"/>
  <c r="J37" i="11" s="1"/>
  <c r="L37" i="11" s="1"/>
  <c r="C37" i="11"/>
  <c r="D37" i="11"/>
  <c r="F37" i="11" s="1"/>
  <c r="A39" i="11"/>
  <c r="B38" i="11"/>
  <c r="O35" i="11"/>
  <c r="Q35" i="11" s="1"/>
  <c r="R35" i="11" s="1"/>
  <c r="B4" i="1"/>
  <c r="B3" i="1"/>
  <c r="H33" i="9"/>
  <c r="O29" i="7"/>
  <c r="Q29" i="7" s="1"/>
  <c r="H30" i="7"/>
  <c r="O30" i="7" s="1"/>
  <c r="Q30" i="7" s="1"/>
  <c r="N9" i="7"/>
  <c r="N3" i="7" s="1"/>
  <c r="G30" i="7"/>
  <c r="I30" i="7" s="1"/>
  <c r="E30" i="7"/>
  <c r="N29" i="7"/>
  <c r="P29" i="7" s="1"/>
  <c r="B2" i="7"/>
  <c r="D31" i="7"/>
  <c r="F31" i="7" s="1"/>
  <c r="C34" i="9"/>
  <c r="D34" i="9" s="1"/>
  <c r="G34" i="9" s="1"/>
  <c r="E34" i="9"/>
  <c r="A35" i="9"/>
  <c r="B28" i="1"/>
  <c r="C28" i="1" s="1"/>
  <c r="C31" i="7"/>
  <c r="A33" i="7"/>
  <c r="B32" i="7"/>
  <c r="R36" i="13" l="1"/>
  <c r="S36" i="13" s="1"/>
  <c r="H39" i="14"/>
  <c r="H38" i="13"/>
  <c r="J38" i="13" s="1"/>
  <c r="L38" i="13" s="1"/>
  <c r="B40" i="14"/>
  <c r="C40" i="14" s="1"/>
  <c r="D40" i="14" s="1"/>
  <c r="G40" i="14" s="1"/>
  <c r="A41" i="14"/>
  <c r="F40" i="14"/>
  <c r="E40" i="14"/>
  <c r="A41" i="13"/>
  <c r="B40" i="13"/>
  <c r="E38" i="13"/>
  <c r="G38" i="13"/>
  <c r="I38" i="13" s="1"/>
  <c r="K38" i="13" s="1"/>
  <c r="N37" i="13"/>
  <c r="P37" i="13" s="1"/>
  <c r="R37" i="13" s="1"/>
  <c r="S37" i="13" s="1"/>
  <c r="D39" i="13"/>
  <c r="F39" i="13" s="1"/>
  <c r="C39" i="13"/>
  <c r="G38" i="12"/>
  <c r="H38" i="12" s="1"/>
  <c r="C39" i="12"/>
  <c r="D39" i="12" s="1"/>
  <c r="E39" i="12" s="1"/>
  <c r="F39" i="12" s="1"/>
  <c r="B40" i="12"/>
  <c r="B35" i="9"/>
  <c r="F35" i="9"/>
  <c r="S35" i="11"/>
  <c r="A40" i="11"/>
  <c r="B39" i="11"/>
  <c r="N36" i="11"/>
  <c r="P36" i="11" s="1"/>
  <c r="O37" i="11"/>
  <c r="Q37" i="11" s="1"/>
  <c r="R36" i="11"/>
  <c r="S36" i="11" s="1"/>
  <c r="D38" i="11"/>
  <c r="F38" i="11" s="1"/>
  <c r="C38" i="11"/>
  <c r="E37" i="11"/>
  <c r="G37" i="11"/>
  <c r="I37" i="11" s="1"/>
  <c r="K37" i="11" s="1"/>
  <c r="M37" i="11" s="1"/>
  <c r="J30" i="7"/>
  <c r="F1" i="1"/>
  <c r="F2" i="1"/>
  <c r="F16" i="1" s="1"/>
  <c r="R28" i="7"/>
  <c r="H34" i="9"/>
  <c r="R29" i="7"/>
  <c r="N30" i="7"/>
  <c r="P30" i="7" s="1"/>
  <c r="R30" i="7" s="1"/>
  <c r="R26" i="7"/>
  <c r="R27" i="7"/>
  <c r="R25" i="7"/>
  <c r="G31" i="7"/>
  <c r="I31" i="7" s="1"/>
  <c r="E31" i="7"/>
  <c r="B4" i="7"/>
  <c r="B3" i="7"/>
  <c r="D32" i="7"/>
  <c r="F32" i="7" s="1"/>
  <c r="H31" i="7"/>
  <c r="O31" i="7" s="1"/>
  <c r="Q31" i="7" s="1"/>
  <c r="C35" i="9"/>
  <c r="D35" i="9" s="1"/>
  <c r="G35" i="9" s="1"/>
  <c r="E35" i="9"/>
  <c r="A36" i="9"/>
  <c r="B29" i="1"/>
  <c r="C29" i="1" s="1"/>
  <c r="A34" i="7"/>
  <c r="B33" i="7"/>
  <c r="C32" i="7"/>
  <c r="M38" i="13" l="1"/>
  <c r="H40" i="14"/>
  <c r="H39" i="13"/>
  <c r="J39" i="13" s="1"/>
  <c r="L39" i="13" s="1"/>
  <c r="O38" i="13"/>
  <c r="Q38" i="13" s="1"/>
  <c r="B41" i="14"/>
  <c r="C41" i="14" s="1"/>
  <c r="D41" i="14" s="1"/>
  <c r="G41" i="14" s="1"/>
  <c r="A42" i="14"/>
  <c r="F41" i="14"/>
  <c r="E41" i="14"/>
  <c r="N38" i="13"/>
  <c r="P38" i="13" s="1"/>
  <c r="D40" i="13"/>
  <c r="F40" i="13" s="1"/>
  <c r="C40" i="13"/>
  <c r="H40" i="13"/>
  <c r="J40" i="13" s="1"/>
  <c r="L40" i="13" s="1"/>
  <c r="E39" i="13"/>
  <c r="G39" i="13"/>
  <c r="I39" i="13" s="1"/>
  <c r="K39" i="13" s="1"/>
  <c r="M39" i="13" s="1"/>
  <c r="A42" i="13"/>
  <c r="B41" i="13"/>
  <c r="G39" i="12"/>
  <c r="H39" i="12" s="1"/>
  <c r="C40" i="12"/>
  <c r="D40" i="12" s="1"/>
  <c r="E40" i="12" s="1"/>
  <c r="F40" i="12" s="1"/>
  <c r="B41" i="12"/>
  <c r="B36" i="9"/>
  <c r="F36" i="9"/>
  <c r="E38" i="11"/>
  <c r="G38" i="11"/>
  <c r="I38" i="11" s="1"/>
  <c r="K38" i="11" s="1"/>
  <c r="D39" i="11"/>
  <c r="F39" i="11" s="1"/>
  <c r="H39" i="11"/>
  <c r="J39" i="11" s="1"/>
  <c r="L39" i="11" s="1"/>
  <c r="C39" i="11"/>
  <c r="N37" i="11"/>
  <c r="P37" i="11" s="1"/>
  <c r="R37" i="11" s="1"/>
  <c r="S37" i="11" s="1"/>
  <c r="H38" i="11"/>
  <c r="B40" i="11"/>
  <c r="A41" i="11"/>
  <c r="H35" i="9"/>
  <c r="J31" i="7"/>
  <c r="N31" i="7"/>
  <c r="P31" i="7" s="1"/>
  <c r="R31" i="7" s="1"/>
  <c r="F1" i="7"/>
  <c r="F2" i="7"/>
  <c r="J10" i="7" s="1"/>
  <c r="H32" i="7"/>
  <c r="G32" i="7"/>
  <c r="I32" i="7" s="1"/>
  <c r="E32" i="7"/>
  <c r="D33" i="7"/>
  <c r="F33" i="7" s="1"/>
  <c r="C36" i="9"/>
  <c r="D36" i="9" s="1"/>
  <c r="G36" i="9" s="1"/>
  <c r="E36" i="9"/>
  <c r="A37" i="9"/>
  <c r="B30" i="1"/>
  <c r="C30" i="1" s="1"/>
  <c r="B34" i="7"/>
  <c r="A35" i="7"/>
  <c r="C33" i="7"/>
  <c r="O39" i="13" l="1"/>
  <c r="Q39" i="13" s="1"/>
  <c r="L31" i="7"/>
  <c r="R38" i="13"/>
  <c r="S38" i="13" s="1"/>
  <c r="H41" i="14"/>
  <c r="O40" i="13"/>
  <c r="Q40" i="13" s="1"/>
  <c r="B42" i="14"/>
  <c r="C42" i="14" s="1"/>
  <c r="D42" i="14" s="1"/>
  <c r="G42" i="14" s="1"/>
  <c r="A43" i="14"/>
  <c r="E42" i="14"/>
  <c r="F42" i="14"/>
  <c r="E40" i="13"/>
  <c r="G40" i="13"/>
  <c r="I40" i="13" s="1"/>
  <c r="K40" i="13" s="1"/>
  <c r="M40" i="13" s="1"/>
  <c r="D41" i="13"/>
  <c r="F41" i="13" s="1"/>
  <c r="C41" i="13"/>
  <c r="A43" i="13"/>
  <c r="B42" i="13"/>
  <c r="N39" i="13"/>
  <c r="P39" i="13" s="1"/>
  <c r="G40" i="12"/>
  <c r="H40" i="12" s="1"/>
  <c r="C41" i="12"/>
  <c r="D41" i="12"/>
  <c r="E41" i="12" s="1"/>
  <c r="F41" i="12" s="1"/>
  <c r="B42" i="12"/>
  <c r="B37" i="9"/>
  <c r="F37" i="9"/>
  <c r="E39" i="11"/>
  <c r="G39" i="11"/>
  <c r="I39" i="11" s="1"/>
  <c r="K39" i="11" s="1"/>
  <c r="O39" i="11"/>
  <c r="Q39" i="11" s="1"/>
  <c r="A42" i="11"/>
  <c r="B41" i="11"/>
  <c r="M39" i="11"/>
  <c r="J38" i="11"/>
  <c r="L38" i="11" s="1"/>
  <c r="M38" i="11" s="1"/>
  <c r="O38" i="11"/>
  <c r="Q38" i="11" s="1"/>
  <c r="R38" i="11" s="1"/>
  <c r="N38" i="11"/>
  <c r="P38" i="11" s="1"/>
  <c r="D40" i="11"/>
  <c r="F40" i="11" s="1"/>
  <c r="C40" i="11"/>
  <c r="H36" i="9"/>
  <c r="H33" i="7"/>
  <c r="J33" i="7" s="1"/>
  <c r="L33" i="7" s="1"/>
  <c r="N32" i="7"/>
  <c r="P32" i="7" s="1"/>
  <c r="D34" i="7"/>
  <c r="F34" i="7" s="1"/>
  <c r="G33" i="7"/>
  <c r="I33" i="7" s="1"/>
  <c r="K33" i="7" s="1"/>
  <c r="E33" i="7"/>
  <c r="O32" i="7"/>
  <c r="Q32" i="7" s="1"/>
  <c r="J32" i="7"/>
  <c r="L32" i="7" s="1"/>
  <c r="K28" i="7"/>
  <c r="K26" i="7"/>
  <c r="K29" i="7"/>
  <c r="K25" i="7"/>
  <c r="K27" i="7"/>
  <c r="K31" i="7"/>
  <c r="K32" i="7"/>
  <c r="K30" i="7"/>
  <c r="J5" i="7"/>
  <c r="L25" i="7"/>
  <c r="J4" i="7"/>
  <c r="L26" i="7"/>
  <c r="L28" i="7"/>
  <c r="L29" i="7"/>
  <c r="L27" i="7"/>
  <c r="L30" i="7"/>
  <c r="C37" i="9"/>
  <c r="D37" i="9" s="1"/>
  <c r="G37" i="9" s="1"/>
  <c r="E37" i="9"/>
  <c r="A38" i="9"/>
  <c r="B31" i="1"/>
  <c r="C31" i="1" s="1"/>
  <c r="C34" i="7"/>
  <c r="A36" i="7"/>
  <c r="B35" i="7"/>
  <c r="R32" i="7" l="1"/>
  <c r="R39" i="13"/>
  <c r="S39" i="13" s="1"/>
  <c r="M31" i="7"/>
  <c r="S31" i="7" s="1"/>
  <c r="O33" i="7"/>
  <c r="Q33" i="7" s="1"/>
  <c r="H42" i="14"/>
  <c r="M27" i="7"/>
  <c r="S27" i="7" s="1"/>
  <c r="B43" i="14"/>
  <c r="C43" i="14" s="1"/>
  <c r="D43" i="14" s="1"/>
  <c r="G43" i="14" s="1"/>
  <c r="A44" i="14"/>
  <c r="F43" i="14"/>
  <c r="E43" i="14"/>
  <c r="H41" i="13"/>
  <c r="J41" i="13" s="1"/>
  <c r="L41" i="13" s="1"/>
  <c r="B43" i="13"/>
  <c r="A44" i="13"/>
  <c r="N40" i="13"/>
  <c r="P40" i="13" s="1"/>
  <c r="R40" i="13" s="1"/>
  <c r="S40" i="13" s="1"/>
  <c r="D42" i="13"/>
  <c r="F42" i="13" s="1"/>
  <c r="C42" i="13"/>
  <c r="E41" i="13"/>
  <c r="G41" i="13"/>
  <c r="I41" i="13" s="1"/>
  <c r="K41" i="13" s="1"/>
  <c r="G41" i="12"/>
  <c r="H41" i="12" s="1"/>
  <c r="B43" i="12"/>
  <c r="C42" i="12"/>
  <c r="D42" i="12" s="1"/>
  <c r="E42" i="12" s="1"/>
  <c r="F42" i="12" s="1"/>
  <c r="M29" i="7"/>
  <c r="S29" i="7" s="1"/>
  <c r="B38" i="9"/>
  <c r="F38" i="9"/>
  <c r="S38" i="11"/>
  <c r="D41" i="11"/>
  <c r="F41" i="11" s="1"/>
  <c r="O41" i="11" s="1"/>
  <c r="Q41" i="11" s="1"/>
  <c r="H41" i="11"/>
  <c r="J41" i="11" s="1"/>
  <c r="L41" i="11" s="1"/>
  <c r="C41" i="11"/>
  <c r="B42" i="11"/>
  <c r="A43" i="11"/>
  <c r="E40" i="11"/>
  <c r="G40" i="11"/>
  <c r="I40" i="11" s="1"/>
  <c r="K40" i="11" s="1"/>
  <c r="H40" i="11"/>
  <c r="J40" i="11" s="1"/>
  <c r="L40" i="11" s="1"/>
  <c r="N39" i="11"/>
  <c r="P39" i="11" s="1"/>
  <c r="R39" i="11" s="1"/>
  <c r="S39" i="11" s="1"/>
  <c r="H34" i="7"/>
  <c r="O34" i="7" s="1"/>
  <c r="Q34" i="7" s="1"/>
  <c r="H37" i="9"/>
  <c r="N33" i="7"/>
  <c r="P33" i="7" s="1"/>
  <c r="M32" i="7"/>
  <c r="M25" i="7"/>
  <c r="S25" i="7" s="1"/>
  <c r="C23" i="10" s="1"/>
  <c r="M28" i="7"/>
  <c r="S28" i="7" s="1"/>
  <c r="J6" i="7"/>
  <c r="N5" i="7" s="1"/>
  <c r="G34" i="7"/>
  <c r="I34" i="7" s="1"/>
  <c r="K34" i="7" s="1"/>
  <c r="E34" i="7"/>
  <c r="M26" i="7"/>
  <c r="S26" i="7" s="1"/>
  <c r="M33" i="7"/>
  <c r="M30" i="7"/>
  <c r="S30" i="7" s="1"/>
  <c r="D35" i="7"/>
  <c r="F35" i="7" s="1"/>
  <c r="C38" i="9"/>
  <c r="D38" i="9" s="1"/>
  <c r="G38" i="9" s="1"/>
  <c r="E38" i="9"/>
  <c r="A39" i="9"/>
  <c r="B32" i="1"/>
  <c r="C32" i="1" s="1"/>
  <c r="C35" i="7"/>
  <c r="B36" i="7"/>
  <c r="A37" i="7"/>
  <c r="S32" i="7" l="1"/>
  <c r="J34" i="7"/>
  <c r="L34" i="7" s="1"/>
  <c r="M34" i="7" s="1"/>
  <c r="R33" i="7"/>
  <c r="S33" i="7" s="1"/>
  <c r="H43" i="14"/>
  <c r="B44" i="14"/>
  <c r="C44" i="14" s="1"/>
  <c r="D44" i="14" s="1"/>
  <c r="G44" i="14" s="1"/>
  <c r="A45" i="14"/>
  <c r="E44" i="14"/>
  <c r="F44" i="14"/>
  <c r="H42" i="13"/>
  <c r="J42" i="13" s="1"/>
  <c r="L42" i="13" s="1"/>
  <c r="B44" i="13"/>
  <c r="A45" i="13"/>
  <c r="N41" i="13"/>
  <c r="P41" i="13" s="1"/>
  <c r="D43" i="13"/>
  <c r="F43" i="13" s="1"/>
  <c r="C43" i="13"/>
  <c r="M41" i="13"/>
  <c r="G42" i="13"/>
  <c r="I42" i="13" s="1"/>
  <c r="K42" i="13" s="1"/>
  <c r="E42" i="13"/>
  <c r="O41" i="13"/>
  <c r="Q41" i="13" s="1"/>
  <c r="G42" i="12"/>
  <c r="H42" i="12" s="1"/>
  <c r="B44" i="12"/>
  <c r="C43" i="12"/>
  <c r="D43" i="12" s="1"/>
  <c r="E43" i="12" s="1"/>
  <c r="F43" i="12" s="1"/>
  <c r="B39" i="9"/>
  <c r="F39" i="9"/>
  <c r="M40" i="11"/>
  <c r="D42" i="11"/>
  <c r="F42" i="11" s="1"/>
  <c r="C42" i="11"/>
  <c r="E41" i="11"/>
  <c r="G41" i="11"/>
  <c r="I41" i="11" s="1"/>
  <c r="K41" i="11" s="1"/>
  <c r="M41" i="11" s="1"/>
  <c r="A44" i="11"/>
  <c r="B43" i="11"/>
  <c r="N40" i="11"/>
  <c r="P40" i="11" s="1"/>
  <c r="O40" i="11"/>
  <c r="Q40" i="11" s="1"/>
  <c r="R40" i="11" s="1"/>
  <c r="H38" i="9"/>
  <c r="G35" i="7"/>
  <c r="I35" i="7" s="1"/>
  <c r="K35" i="7" s="1"/>
  <c r="E35" i="7"/>
  <c r="D36" i="7"/>
  <c r="F36" i="7" s="1"/>
  <c r="H35" i="7"/>
  <c r="J35" i="7" s="1"/>
  <c r="L35" i="7" s="1"/>
  <c r="N34" i="7"/>
  <c r="P34" i="7" s="1"/>
  <c r="R34" i="7" s="1"/>
  <c r="C39" i="9"/>
  <c r="D39" i="9" s="1"/>
  <c r="G39" i="9" s="1"/>
  <c r="E39" i="9"/>
  <c r="A40" i="9"/>
  <c r="B33" i="1"/>
  <c r="C33" i="1" s="1"/>
  <c r="B37" i="7"/>
  <c r="A38" i="7"/>
  <c r="C36" i="7"/>
  <c r="H44" i="14" l="1"/>
  <c r="R41" i="13"/>
  <c r="S41" i="13" s="1"/>
  <c r="B45" i="14"/>
  <c r="C45" i="14" s="1"/>
  <c r="D45" i="14" s="1"/>
  <c r="G45" i="14" s="1"/>
  <c r="A46" i="14"/>
  <c r="F45" i="14"/>
  <c r="E45" i="14"/>
  <c r="H43" i="13"/>
  <c r="J43" i="13" s="1"/>
  <c r="L43" i="13" s="1"/>
  <c r="B45" i="13"/>
  <c r="A46" i="13"/>
  <c r="N42" i="13"/>
  <c r="P42" i="13" s="1"/>
  <c r="D44" i="13"/>
  <c r="F44" i="13" s="1"/>
  <c r="C44" i="13"/>
  <c r="M42" i="13"/>
  <c r="E43" i="13"/>
  <c r="G43" i="13"/>
  <c r="I43" i="13" s="1"/>
  <c r="K43" i="13" s="1"/>
  <c r="O42" i="13"/>
  <c r="Q42" i="13" s="1"/>
  <c r="G43" i="12"/>
  <c r="H43" i="12" s="1"/>
  <c r="B45" i="12"/>
  <c r="C44" i="12"/>
  <c r="D44" i="12" s="1"/>
  <c r="E44" i="12" s="1"/>
  <c r="F44" i="12" s="1"/>
  <c r="S34" i="7"/>
  <c r="M35" i="7"/>
  <c r="B40" i="9"/>
  <c r="F40" i="9"/>
  <c r="S40" i="11"/>
  <c r="E42" i="11"/>
  <c r="G42" i="11"/>
  <c r="I42" i="11" s="1"/>
  <c r="K42" i="11" s="1"/>
  <c r="H42" i="11"/>
  <c r="N41" i="11"/>
  <c r="P41" i="11" s="1"/>
  <c r="R41" i="11" s="1"/>
  <c r="S41" i="11" s="1"/>
  <c r="D43" i="11"/>
  <c r="F43" i="11" s="1"/>
  <c r="C43" i="11"/>
  <c r="A45" i="11"/>
  <c r="B44" i="11"/>
  <c r="N35" i="7"/>
  <c r="P35" i="7" s="1"/>
  <c r="H39" i="9"/>
  <c r="H36" i="7"/>
  <c r="J36" i="7" s="1"/>
  <c r="L36" i="7" s="1"/>
  <c r="O35" i="7"/>
  <c r="Q35" i="7" s="1"/>
  <c r="G36" i="7"/>
  <c r="I36" i="7" s="1"/>
  <c r="K36" i="7" s="1"/>
  <c r="E36" i="7"/>
  <c r="D37" i="7"/>
  <c r="F37" i="7" s="1"/>
  <c r="C40" i="9"/>
  <c r="D40" i="9" s="1"/>
  <c r="G40" i="9" s="1"/>
  <c r="E40" i="9"/>
  <c r="A41" i="9"/>
  <c r="B34" i="1"/>
  <c r="C34" i="1" s="1"/>
  <c r="C37" i="7"/>
  <c r="B38" i="7"/>
  <c r="A39" i="7"/>
  <c r="R42" i="13" l="1"/>
  <c r="S42" i="13" s="1"/>
  <c r="H45" i="14"/>
  <c r="H44" i="13"/>
  <c r="J44" i="13" s="1"/>
  <c r="L44" i="13" s="1"/>
  <c r="B46" i="14"/>
  <c r="C46" i="14" s="1"/>
  <c r="D46" i="14" s="1"/>
  <c r="G46" i="14" s="1"/>
  <c r="A47" i="14"/>
  <c r="F46" i="14"/>
  <c r="E46" i="14"/>
  <c r="A47" i="13"/>
  <c r="B46" i="13"/>
  <c r="N43" i="13"/>
  <c r="P43" i="13" s="1"/>
  <c r="D45" i="13"/>
  <c r="F45" i="13" s="1"/>
  <c r="C45" i="13"/>
  <c r="M43" i="13"/>
  <c r="E44" i="13"/>
  <c r="G44" i="13"/>
  <c r="I44" i="13" s="1"/>
  <c r="K44" i="13" s="1"/>
  <c r="M44" i="13" s="1"/>
  <c r="O43" i="13"/>
  <c r="Q43" i="13" s="1"/>
  <c r="G44" i="12"/>
  <c r="H44" i="12" s="1"/>
  <c r="C45" i="12"/>
  <c r="D45" i="12" s="1"/>
  <c r="E45" i="12" s="1"/>
  <c r="F45" i="12" s="1"/>
  <c r="B46" i="12"/>
  <c r="B41" i="9"/>
  <c r="F41" i="9"/>
  <c r="J42" i="11"/>
  <c r="L42" i="11" s="1"/>
  <c r="M42" i="11" s="1"/>
  <c r="O42" i="11"/>
  <c r="Q42" i="11" s="1"/>
  <c r="H43" i="11"/>
  <c r="J43" i="11" s="1"/>
  <c r="L43" i="11" s="1"/>
  <c r="D44" i="11"/>
  <c r="F44" i="11" s="1"/>
  <c r="C44" i="11"/>
  <c r="B45" i="11"/>
  <c r="A46" i="11"/>
  <c r="E43" i="11"/>
  <c r="G43" i="11"/>
  <c r="I43" i="11" s="1"/>
  <c r="K43" i="11" s="1"/>
  <c r="N42" i="11"/>
  <c r="P42" i="11" s="1"/>
  <c r="R35" i="7"/>
  <c r="S35" i="7" s="1"/>
  <c r="M36" i="7"/>
  <c r="H40" i="9"/>
  <c r="O36" i="7"/>
  <c r="Q36" i="7" s="1"/>
  <c r="N36" i="7"/>
  <c r="P36" i="7" s="1"/>
  <c r="H37" i="7"/>
  <c r="J37" i="7" s="1"/>
  <c r="L37" i="7" s="1"/>
  <c r="D38" i="7"/>
  <c r="F38" i="7" s="1"/>
  <c r="G37" i="7"/>
  <c r="I37" i="7" s="1"/>
  <c r="K37" i="7" s="1"/>
  <c r="E37" i="7"/>
  <c r="C41" i="9"/>
  <c r="D41" i="9" s="1"/>
  <c r="G41" i="9" s="1"/>
  <c r="E41" i="9"/>
  <c r="A42" i="9"/>
  <c r="B35" i="1"/>
  <c r="C35" i="1" s="1"/>
  <c r="A40" i="7"/>
  <c r="B39" i="7"/>
  <c r="C38" i="7"/>
  <c r="H46" i="14" l="1"/>
  <c r="O44" i="13"/>
  <c r="Q44" i="13" s="1"/>
  <c r="R43" i="13"/>
  <c r="S43" i="13" s="1"/>
  <c r="B47" i="14"/>
  <c r="C47" i="14" s="1"/>
  <c r="D47" i="14" s="1"/>
  <c r="G47" i="14" s="1"/>
  <c r="A48" i="14"/>
  <c r="F47" i="14"/>
  <c r="E47" i="14"/>
  <c r="D46" i="13"/>
  <c r="F46" i="13" s="1"/>
  <c r="C46" i="13"/>
  <c r="H45" i="13"/>
  <c r="J45" i="13" s="1"/>
  <c r="L45" i="13" s="1"/>
  <c r="A48" i="13"/>
  <c r="B47" i="13"/>
  <c r="N44" i="13"/>
  <c r="P44" i="13" s="1"/>
  <c r="E45" i="13"/>
  <c r="G45" i="13"/>
  <c r="I45" i="13" s="1"/>
  <c r="K45" i="13" s="1"/>
  <c r="G45" i="12"/>
  <c r="H45" i="12" s="1"/>
  <c r="C46" i="12"/>
  <c r="D46" i="12" s="1"/>
  <c r="E46" i="12" s="1"/>
  <c r="F46" i="12" s="1"/>
  <c r="B47" i="12"/>
  <c r="B42" i="9"/>
  <c r="F42" i="9"/>
  <c r="H44" i="11"/>
  <c r="J44" i="11" s="1"/>
  <c r="L44" i="11" s="1"/>
  <c r="M43" i="11"/>
  <c r="A47" i="11"/>
  <c r="B46" i="11"/>
  <c r="R42" i="11"/>
  <c r="S42" i="11" s="1"/>
  <c r="H45" i="11"/>
  <c r="J45" i="11" s="1"/>
  <c r="L45" i="11" s="1"/>
  <c r="C45" i="11"/>
  <c r="D45" i="11"/>
  <c r="F45" i="11" s="1"/>
  <c r="N43" i="11"/>
  <c r="P43" i="11" s="1"/>
  <c r="E44" i="11"/>
  <c r="G44" i="11"/>
  <c r="I44" i="11" s="1"/>
  <c r="K44" i="11" s="1"/>
  <c r="O43" i="11"/>
  <c r="Q43" i="11" s="1"/>
  <c r="R43" i="11" s="1"/>
  <c r="S43" i="11" s="1"/>
  <c r="R36" i="7"/>
  <c r="S36" i="7" s="1"/>
  <c r="H38" i="7"/>
  <c r="O38" i="7" s="1"/>
  <c r="Q38" i="7" s="1"/>
  <c r="O37" i="7"/>
  <c r="Q37" i="7" s="1"/>
  <c r="H41" i="9"/>
  <c r="N37" i="7"/>
  <c r="P37" i="7" s="1"/>
  <c r="G38" i="7"/>
  <c r="I38" i="7" s="1"/>
  <c r="K38" i="7" s="1"/>
  <c r="E38" i="7"/>
  <c r="D39" i="7"/>
  <c r="F39" i="7" s="1"/>
  <c r="M37" i="7"/>
  <c r="C42" i="9"/>
  <c r="D42" i="9" s="1"/>
  <c r="G42" i="9" s="1"/>
  <c r="E42" i="9"/>
  <c r="A43" i="9"/>
  <c r="B36" i="1"/>
  <c r="C36" i="1" s="1"/>
  <c r="C39" i="7"/>
  <c r="A41" i="7"/>
  <c r="B40" i="7"/>
  <c r="R37" i="7" l="1"/>
  <c r="S37" i="7" s="1"/>
  <c r="H47" i="14"/>
  <c r="R44" i="13"/>
  <c r="S44" i="13" s="1"/>
  <c r="H46" i="13"/>
  <c r="J46" i="13" s="1"/>
  <c r="L46" i="13" s="1"/>
  <c r="B48" i="14"/>
  <c r="C48" i="14" s="1"/>
  <c r="D48" i="14" s="1"/>
  <c r="G48" i="14" s="1"/>
  <c r="A49" i="14"/>
  <c r="F48" i="14"/>
  <c r="E48" i="14"/>
  <c r="E46" i="13"/>
  <c r="G46" i="13"/>
  <c r="I46" i="13" s="1"/>
  <c r="K46" i="13" s="1"/>
  <c r="A49" i="13"/>
  <c r="B48" i="13"/>
  <c r="N45" i="13"/>
  <c r="P45" i="13" s="1"/>
  <c r="M45" i="13"/>
  <c r="D47" i="13"/>
  <c r="F47" i="13" s="1"/>
  <c r="C47" i="13"/>
  <c r="O45" i="13"/>
  <c r="Q45" i="13" s="1"/>
  <c r="G46" i="12"/>
  <c r="H46" i="12" s="1"/>
  <c r="C47" i="12"/>
  <c r="D47" i="12" s="1"/>
  <c r="E47" i="12" s="1"/>
  <c r="F47" i="12" s="1"/>
  <c r="B48" i="12"/>
  <c r="B43" i="9"/>
  <c r="F43" i="9"/>
  <c r="D46" i="11"/>
  <c r="F46" i="11" s="1"/>
  <c r="C46" i="11"/>
  <c r="A48" i="11"/>
  <c r="B47" i="11"/>
  <c r="O45" i="11"/>
  <c r="Q45" i="11" s="1"/>
  <c r="M44" i="11"/>
  <c r="N44" i="11"/>
  <c r="P44" i="11" s="1"/>
  <c r="E45" i="11"/>
  <c r="G45" i="11"/>
  <c r="I45" i="11" s="1"/>
  <c r="K45" i="11" s="1"/>
  <c r="M45" i="11" s="1"/>
  <c r="O44" i="11"/>
  <c r="Q44" i="11" s="1"/>
  <c r="R44" i="11" s="1"/>
  <c r="J38" i="7"/>
  <c r="L38" i="7" s="1"/>
  <c r="M38" i="7" s="1"/>
  <c r="N38" i="7"/>
  <c r="P38" i="7" s="1"/>
  <c r="R38" i="7" s="1"/>
  <c r="H39" i="7"/>
  <c r="O39" i="7" s="1"/>
  <c r="Q39" i="7" s="1"/>
  <c r="H42" i="9"/>
  <c r="G39" i="7"/>
  <c r="I39" i="7" s="1"/>
  <c r="K39" i="7" s="1"/>
  <c r="E39" i="7"/>
  <c r="D40" i="7"/>
  <c r="F40" i="7" s="1"/>
  <c r="C43" i="9"/>
  <c r="D43" i="9" s="1"/>
  <c r="G43" i="9" s="1"/>
  <c r="E43" i="9"/>
  <c r="A44" i="9"/>
  <c r="B37" i="1"/>
  <c r="C37" i="1" s="1"/>
  <c r="C40" i="7"/>
  <c r="B41" i="7"/>
  <c r="A42" i="7"/>
  <c r="J39" i="7" l="1"/>
  <c r="L39" i="7" s="1"/>
  <c r="M39" i="7" s="1"/>
  <c r="M46" i="13"/>
  <c r="R45" i="13"/>
  <c r="S45" i="13" s="1"/>
  <c r="H48" i="14"/>
  <c r="H47" i="13"/>
  <c r="J47" i="13" s="1"/>
  <c r="L47" i="13" s="1"/>
  <c r="O46" i="13"/>
  <c r="Q46" i="13" s="1"/>
  <c r="B49" i="14"/>
  <c r="C49" i="14" s="1"/>
  <c r="D49" i="14" s="1"/>
  <c r="G49" i="14" s="1"/>
  <c r="A50" i="14"/>
  <c r="F49" i="14"/>
  <c r="E49" i="14"/>
  <c r="E47" i="13"/>
  <c r="G47" i="13"/>
  <c r="I47" i="13" s="1"/>
  <c r="K47" i="13" s="1"/>
  <c r="D48" i="13"/>
  <c r="F48" i="13" s="1"/>
  <c r="C48" i="13"/>
  <c r="A50" i="13"/>
  <c r="B49" i="13"/>
  <c r="N46" i="13"/>
  <c r="P46" i="13" s="1"/>
  <c r="G47" i="12"/>
  <c r="H47" i="12" s="1"/>
  <c r="C48" i="12"/>
  <c r="D48" i="12" s="1"/>
  <c r="E48" i="12" s="1"/>
  <c r="F48" i="12" s="1"/>
  <c r="B49" i="12"/>
  <c r="B44" i="9"/>
  <c r="F44" i="9"/>
  <c r="S44" i="11"/>
  <c r="H46" i="11"/>
  <c r="J46" i="11" s="1"/>
  <c r="L46" i="11" s="1"/>
  <c r="D47" i="11"/>
  <c r="F47" i="11" s="1"/>
  <c r="C47" i="11"/>
  <c r="B48" i="11"/>
  <c r="A49" i="11"/>
  <c r="N45" i="11"/>
  <c r="P45" i="11" s="1"/>
  <c r="E46" i="11"/>
  <c r="G46" i="11"/>
  <c r="I46" i="11" s="1"/>
  <c r="K46" i="11" s="1"/>
  <c r="R45" i="11"/>
  <c r="S45" i="11" s="1"/>
  <c r="S38" i="7"/>
  <c r="H43" i="9"/>
  <c r="H40" i="7"/>
  <c r="J40" i="7" s="1"/>
  <c r="L40" i="7" s="1"/>
  <c r="D41" i="7"/>
  <c r="F41" i="7" s="1"/>
  <c r="G40" i="7"/>
  <c r="I40" i="7" s="1"/>
  <c r="K40" i="7" s="1"/>
  <c r="E40" i="7"/>
  <c r="N39" i="7"/>
  <c r="P39" i="7" s="1"/>
  <c r="R39" i="7" s="1"/>
  <c r="C44" i="9"/>
  <c r="D44" i="9" s="1"/>
  <c r="G44" i="9" s="1"/>
  <c r="E44" i="9"/>
  <c r="A45" i="9"/>
  <c r="B38" i="1"/>
  <c r="C38" i="1" s="1"/>
  <c r="C41" i="7"/>
  <c r="B42" i="7"/>
  <c r="A43" i="7"/>
  <c r="B12" i="1"/>
  <c r="H48" i="13" l="1"/>
  <c r="J48" i="13" s="1"/>
  <c r="L48" i="13" s="1"/>
  <c r="O47" i="13"/>
  <c r="Q47" i="13" s="1"/>
  <c r="O40" i="7"/>
  <c r="Q40" i="7" s="1"/>
  <c r="M47" i="13"/>
  <c r="H49" i="14"/>
  <c r="R46" i="13"/>
  <c r="S46" i="13" s="1"/>
  <c r="B50" i="14"/>
  <c r="C50" i="14" s="1"/>
  <c r="D50" i="14" s="1"/>
  <c r="G50" i="14" s="1"/>
  <c r="A51" i="14"/>
  <c r="F50" i="14"/>
  <c r="E50" i="14"/>
  <c r="E48" i="13"/>
  <c r="G48" i="13"/>
  <c r="I48" i="13" s="1"/>
  <c r="K48" i="13" s="1"/>
  <c r="N47" i="13"/>
  <c r="P47" i="13" s="1"/>
  <c r="D49" i="13"/>
  <c r="F49" i="13" s="1"/>
  <c r="C49" i="13"/>
  <c r="A51" i="13"/>
  <c r="B50" i="13"/>
  <c r="G48" i="12"/>
  <c r="H48" i="12" s="1"/>
  <c r="C49" i="12"/>
  <c r="D49" i="12"/>
  <c r="E49" i="12" s="1"/>
  <c r="F49" i="12" s="1"/>
  <c r="B50" i="12"/>
  <c r="S39" i="7"/>
  <c r="B45" i="9"/>
  <c r="F45" i="9"/>
  <c r="E47" i="11"/>
  <c r="G47" i="11"/>
  <c r="I47" i="11" s="1"/>
  <c r="K47" i="11" s="1"/>
  <c r="H47" i="11"/>
  <c r="D48" i="11"/>
  <c r="F48" i="11" s="1"/>
  <c r="C48" i="11"/>
  <c r="M46" i="11"/>
  <c r="N46" i="11"/>
  <c r="P46" i="11" s="1"/>
  <c r="A50" i="11"/>
  <c r="B49" i="11"/>
  <c r="O46" i="11"/>
  <c r="Q46" i="11" s="1"/>
  <c r="F10" i="1"/>
  <c r="D23" i="1"/>
  <c r="E23" i="1" s="1"/>
  <c r="D31" i="1"/>
  <c r="E31" i="1" s="1"/>
  <c r="D22" i="1"/>
  <c r="E22" i="1" s="1"/>
  <c r="F22" i="1" s="1"/>
  <c r="D24" i="1"/>
  <c r="E24" i="1" s="1"/>
  <c r="D32" i="1"/>
  <c r="E32" i="1" s="1"/>
  <c r="D25" i="1"/>
  <c r="E25" i="1" s="1"/>
  <c r="D33" i="1"/>
  <c r="E33" i="1" s="1"/>
  <c r="D26" i="1"/>
  <c r="E26" i="1" s="1"/>
  <c r="D34" i="1"/>
  <c r="E34" i="1" s="1"/>
  <c r="F34" i="1" s="1"/>
  <c r="D27" i="1"/>
  <c r="E27" i="1" s="1"/>
  <c r="D35" i="1"/>
  <c r="E35" i="1" s="1"/>
  <c r="D37" i="1"/>
  <c r="E37" i="1" s="1"/>
  <c r="D28" i="1"/>
  <c r="E28" i="1" s="1"/>
  <c r="D36" i="1"/>
  <c r="E36" i="1" s="1"/>
  <c r="D29" i="1"/>
  <c r="E29" i="1" s="1"/>
  <c r="D30" i="1"/>
  <c r="E30" i="1" s="1"/>
  <c r="F30" i="1" s="1"/>
  <c r="D38" i="1"/>
  <c r="E38" i="1" s="1"/>
  <c r="H41" i="7"/>
  <c r="J41" i="7" s="1"/>
  <c r="L41" i="7" s="1"/>
  <c r="H44" i="9"/>
  <c r="D42" i="7"/>
  <c r="F42" i="7" s="1"/>
  <c r="N40" i="7"/>
  <c r="P40" i="7" s="1"/>
  <c r="G41" i="7"/>
  <c r="I41" i="7" s="1"/>
  <c r="K41" i="7" s="1"/>
  <c r="E41" i="7"/>
  <c r="M40" i="7"/>
  <c r="C45" i="9"/>
  <c r="D45" i="9" s="1"/>
  <c r="G45" i="9" s="1"/>
  <c r="E45" i="9"/>
  <c r="A46" i="9"/>
  <c r="B39" i="1"/>
  <c r="C39" i="1" s="1"/>
  <c r="C42" i="7"/>
  <c r="B43" i="7"/>
  <c r="A44" i="7"/>
  <c r="M48" i="13" l="1"/>
  <c r="O48" i="13"/>
  <c r="Q48" i="13" s="1"/>
  <c r="R47" i="13"/>
  <c r="S47" i="13" s="1"/>
  <c r="R40" i="7"/>
  <c r="S40" i="7" s="1"/>
  <c r="O41" i="7"/>
  <c r="Q41" i="7" s="1"/>
  <c r="F11" i="1"/>
  <c r="J1" i="1" s="1"/>
  <c r="H50" i="14"/>
  <c r="B51" i="14"/>
  <c r="C51" i="14" s="1"/>
  <c r="D51" i="14" s="1"/>
  <c r="G51" i="14" s="1"/>
  <c r="A52" i="14"/>
  <c r="F51" i="14"/>
  <c r="E51" i="14"/>
  <c r="E49" i="13"/>
  <c r="G49" i="13"/>
  <c r="I49" i="13" s="1"/>
  <c r="K49" i="13" s="1"/>
  <c r="N48" i="13"/>
  <c r="P48" i="13" s="1"/>
  <c r="R48" i="13" s="1"/>
  <c r="D50" i="13"/>
  <c r="F50" i="13" s="1"/>
  <c r="C50" i="13"/>
  <c r="B51" i="13"/>
  <c r="A52" i="13"/>
  <c r="H49" i="13"/>
  <c r="J49" i="13" s="1"/>
  <c r="L49" i="13" s="1"/>
  <c r="G49" i="12"/>
  <c r="H49" i="12" s="1"/>
  <c r="B51" i="12"/>
  <c r="C50" i="12"/>
  <c r="D50" i="12" s="1"/>
  <c r="E50" i="12" s="1"/>
  <c r="F50" i="12" s="1"/>
  <c r="B46" i="9"/>
  <c r="F46" i="9"/>
  <c r="R46" i="11"/>
  <c r="S46" i="11" s="1"/>
  <c r="E48" i="11"/>
  <c r="G48" i="11"/>
  <c r="I48" i="11" s="1"/>
  <c r="K48" i="11" s="1"/>
  <c r="D49" i="11"/>
  <c r="F49" i="11" s="1"/>
  <c r="H49" i="11"/>
  <c r="J49" i="11" s="1"/>
  <c r="L49" i="11" s="1"/>
  <c r="O49" i="11"/>
  <c r="Q49" i="11" s="1"/>
  <c r="C49" i="11"/>
  <c r="H48" i="11"/>
  <c r="J48" i="11" s="1"/>
  <c r="L48" i="11" s="1"/>
  <c r="A51" i="11"/>
  <c r="B50" i="11"/>
  <c r="J47" i="11"/>
  <c r="L47" i="11" s="1"/>
  <c r="M47" i="11" s="1"/>
  <c r="O47" i="11"/>
  <c r="Q47" i="11" s="1"/>
  <c r="N47" i="11"/>
  <c r="P47" i="11" s="1"/>
  <c r="D39" i="1"/>
  <c r="F37" i="1"/>
  <c r="G37" i="1" s="1"/>
  <c r="H37" i="1" s="1"/>
  <c r="F26" i="1"/>
  <c r="G26" i="1" s="1"/>
  <c r="H26" i="1" s="1"/>
  <c r="F38" i="1"/>
  <c r="G38" i="1" s="1"/>
  <c r="H38" i="1" s="1"/>
  <c r="F33" i="1"/>
  <c r="G33" i="1" s="1"/>
  <c r="H33" i="1" s="1"/>
  <c r="F28" i="1"/>
  <c r="G28" i="1" s="1"/>
  <c r="H28" i="1" s="1"/>
  <c r="F29" i="1"/>
  <c r="G29" i="1" s="1"/>
  <c r="H29" i="1" s="1"/>
  <c r="F25" i="1"/>
  <c r="G25" i="1" s="1"/>
  <c r="H25" i="1" s="1"/>
  <c r="F23" i="1"/>
  <c r="G23" i="1" s="1"/>
  <c r="H23" i="1" s="1"/>
  <c r="F36" i="1"/>
  <c r="G36" i="1" s="1"/>
  <c r="H36" i="1" s="1"/>
  <c r="F24" i="1"/>
  <c r="G24" i="1" s="1"/>
  <c r="H24" i="1" s="1"/>
  <c r="F31" i="1"/>
  <c r="G31" i="1" s="1"/>
  <c r="H31" i="1" s="1"/>
  <c r="F35" i="1"/>
  <c r="G35" i="1" s="1"/>
  <c r="H35" i="1" s="1"/>
  <c r="F27" i="1"/>
  <c r="G27" i="1" s="1"/>
  <c r="H27" i="1" s="1"/>
  <c r="F32" i="1"/>
  <c r="G32" i="1" s="1"/>
  <c r="H32" i="1" s="1"/>
  <c r="H42" i="7"/>
  <c r="H45" i="9"/>
  <c r="G42" i="7"/>
  <c r="I42" i="7" s="1"/>
  <c r="K42" i="7" s="1"/>
  <c r="E42" i="7"/>
  <c r="N41" i="7"/>
  <c r="P41" i="7" s="1"/>
  <c r="D43" i="7"/>
  <c r="F43" i="7" s="1"/>
  <c r="M41" i="7"/>
  <c r="G22" i="1"/>
  <c r="C46" i="9"/>
  <c r="D46" i="9" s="1"/>
  <c r="G46" i="9" s="1"/>
  <c r="E46" i="9"/>
  <c r="A47" i="9"/>
  <c r="B40" i="1"/>
  <c r="A45" i="7"/>
  <c r="B44" i="7"/>
  <c r="C43" i="7"/>
  <c r="G30" i="1"/>
  <c r="H30" i="1" s="1"/>
  <c r="G34" i="1"/>
  <c r="H34" i="1" s="1"/>
  <c r="S48" i="13" l="1"/>
  <c r="R41" i="7"/>
  <c r="S41" i="7" s="1"/>
  <c r="H51" i="14"/>
  <c r="M49" i="13"/>
  <c r="B52" i="14"/>
  <c r="C52" i="14" s="1"/>
  <c r="D52" i="14" s="1"/>
  <c r="G52" i="14" s="1"/>
  <c r="A53" i="14"/>
  <c r="E52" i="14"/>
  <c r="F52" i="14"/>
  <c r="H50" i="13"/>
  <c r="J50" i="13" s="1"/>
  <c r="L50" i="13" s="1"/>
  <c r="A53" i="13"/>
  <c r="B52" i="13"/>
  <c r="D51" i="13"/>
  <c r="F51" i="13" s="1"/>
  <c r="C51" i="13"/>
  <c r="N49" i="13"/>
  <c r="P49" i="13" s="1"/>
  <c r="E50" i="13"/>
  <c r="G50" i="13"/>
  <c r="I50" i="13" s="1"/>
  <c r="K50" i="13" s="1"/>
  <c r="O49" i="13"/>
  <c r="Q49" i="13" s="1"/>
  <c r="G50" i="12"/>
  <c r="H50" i="12" s="1"/>
  <c r="B52" i="12"/>
  <c r="C51" i="12"/>
  <c r="D51" i="12" s="1"/>
  <c r="E51" i="12" s="1"/>
  <c r="F51" i="12" s="1"/>
  <c r="B47" i="9"/>
  <c r="F47" i="9"/>
  <c r="R47" i="11"/>
  <c r="S47" i="11" s="1"/>
  <c r="A52" i="11"/>
  <c r="B51" i="11"/>
  <c r="N48" i="11"/>
  <c r="P48" i="11" s="1"/>
  <c r="D50" i="11"/>
  <c r="F50" i="11" s="1"/>
  <c r="C50" i="11"/>
  <c r="M48" i="11"/>
  <c r="E49" i="11"/>
  <c r="G49" i="11"/>
  <c r="I49" i="11" s="1"/>
  <c r="K49" i="11" s="1"/>
  <c r="M49" i="11" s="1"/>
  <c r="O48" i="11"/>
  <c r="Q48" i="11" s="1"/>
  <c r="R48" i="11" s="1"/>
  <c r="C40" i="1"/>
  <c r="D40" i="1" s="1"/>
  <c r="O42" i="7"/>
  <c r="Q42" i="7" s="1"/>
  <c r="J42" i="7"/>
  <c r="L42" i="7" s="1"/>
  <c r="M42" i="7" s="1"/>
  <c r="H46" i="9"/>
  <c r="H43" i="7"/>
  <c r="O43" i="7" s="1"/>
  <c r="Q43" i="7" s="1"/>
  <c r="N42" i="7"/>
  <c r="P42" i="7" s="1"/>
  <c r="G43" i="7"/>
  <c r="I43" i="7" s="1"/>
  <c r="K43" i="7" s="1"/>
  <c r="E43" i="7"/>
  <c r="D44" i="7"/>
  <c r="F44" i="7" s="1"/>
  <c r="H22" i="1"/>
  <c r="B23" i="10" s="1"/>
  <c r="E47" i="9"/>
  <c r="C47" i="9"/>
  <c r="D47" i="9" s="1"/>
  <c r="G47" i="9" s="1"/>
  <c r="H47" i="9" s="1"/>
  <c r="A48" i="9"/>
  <c r="E39" i="1"/>
  <c r="B41" i="1"/>
  <c r="C44" i="7"/>
  <c r="B45" i="7"/>
  <c r="A46" i="7"/>
  <c r="J2" i="1"/>
  <c r="J3" i="1" s="1"/>
  <c r="R49" i="13" l="1"/>
  <c r="S49" i="13" s="1"/>
  <c r="R42" i="7"/>
  <c r="S42" i="7" s="1"/>
  <c r="H52" i="14"/>
  <c r="B53" i="14"/>
  <c r="C53" i="14" s="1"/>
  <c r="D53" i="14" s="1"/>
  <c r="G53" i="14" s="1"/>
  <c r="A54" i="14"/>
  <c r="F53" i="14"/>
  <c r="E53" i="14"/>
  <c r="H51" i="13"/>
  <c r="J51" i="13" s="1"/>
  <c r="L51" i="13" s="1"/>
  <c r="D52" i="13"/>
  <c r="F52" i="13" s="1"/>
  <c r="C52" i="13"/>
  <c r="N50" i="13"/>
  <c r="P50" i="13" s="1"/>
  <c r="A54" i="13"/>
  <c r="B53" i="13"/>
  <c r="M50" i="13"/>
  <c r="E51" i="13"/>
  <c r="G51" i="13"/>
  <c r="I51" i="13" s="1"/>
  <c r="K51" i="13" s="1"/>
  <c r="O50" i="13"/>
  <c r="Q50" i="13" s="1"/>
  <c r="G51" i="12"/>
  <c r="H51" i="12" s="1"/>
  <c r="C52" i="12"/>
  <c r="B53" i="12"/>
  <c r="D52" i="12"/>
  <c r="E52" i="12" s="1"/>
  <c r="F52" i="12" s="1"/>
  <c r="B48" i="9"/>
  <c r="F48" i="9"/>
  <c r="S48" i="11"/>
  <c r="D51" i="11"/>
  <c r="F51" i="11" s="1"/>
  <c r="C51" i="11"/>
  <c r="E50" i="11"/>
  <c r="G50" i="11"/>
  <c r="I50" i="11" s="1"/>
  <c r="K50" i="11" s="1"/>
  <c r="H50" i="11"/>
  <c r="J50" i="11" s="1"/>
  <c r="L50" i="11" s="1"/>
  <c r="N49" i="11"/>
  <c r="P49" i="11" s="1"/>
  <c r="R49" i="11" s="1"/>
  <c r="S49" i="11" s="1"/>
  <c r="B52" i="11"/>
  <c r="A53" i="11"/>
  <c r="C41" i="1"/>
  <c r="D41" i="1" s="1"/>
  <c r="F39" i="1"/>
  <c r="G39" i="1" s="1"/>
  <c r="H39" i="1" s="1"/>
  <c r="J43" i="7"/>
  <c r="L43" i="7" s="1"/>
  <c r="M43" i="7" s="1"/>
  <c r="D45" i="7"/>
  <c r="F45" i="7" s="1"/>
  <c r="G44" i="7"/>
  <c r="I44" i="7" s="1"/>
  <c r="K44" i="7" s="1"/>
  <c r="E44" i="7"/>
  <c r="N43" i="7"/>
  <c r="P43" i="7" s="1"/>
  <c r="R43" i="7" s="1"/>
  <c r="H44" i="7"/>
  <c r="C48" i="9"/>
  <c r="D48" i="9" s="1"/>
  <c r="G48" i="9" s="1"/>
  <c r="E48" i="9"/>
  <c r="A49" i="9"/>
  <c r="B42" i="1"/>
  <c r="E40" i="1"/>
  <c r="H45" i="7"/>
  <c r="C45" i="7"/>
  <c r="B46" i="7"/>
  <c r="A47" i="7"/>
  <c r="H53" i="14" l="1"/>
  <c r="R50" i="13"/>
  <c r="S50" i="13" s="1"/>
  <c r="B54" i="14"/>
  <c r="C54" i="14" s="1"/>
  <c r="D54" i="14" s="1"/>
  <c r="G54" i="14" s="1"/>
  <c r="A55" i="14"/>
  <c r="F54" i="14"/>
  <c r="E54" i="14"/>
  <c r="H52" i="13"/>
  <c r="J52" i="13" s="1"/>
  <c r="L52" i="13" s="1"/>
  <c r="M51" i="13"/>
  <c r="E52" i="13"/>
  <c r="G52" i="13"/>
  <c r="I52" i="13" s="1"/>
  <c r="K52" i="13" s="1"/>
  <c r="N51" i="13"/>
  <c r="P51" i="13" s="1"/>
  <c r="D53" i="13"/>
  <c r="F53" i="13" s="1"/>
  <c r="C53" i="13"/>
  <c r="A55" i="13"/>
  <c r="B54" i="13"/>
  <c r="O51" i="13"/>
  <c r="Q51" i="13" s="1"/>
  <c r="G52" i="12"/>
  <c r="H52" i="12" s="1"/>
  <c r="C53" i="12"/>
  <c r="D53" i="12" s="1"/>
  <c r="E53" i="12" s="1"/>
  <c r="F53" i="12" s="1"/>
  <c r="B54" i="12"/>
  <c r="B49" i="9"/>
  <c r="F49" i="9"/>
  <c r="N50" i="11"/>
  <c r="P50" i="11" s="1"/>
  <c r="E51" i="11"/>
  <c r="G51" i="11"/>
  <c r="I51" i="11" s="1"/>
  <c r="K51" i="11" s="1"/>
  <c r="A54" i="11"/>
  <c r="B53" i="11"/>
  <c r="H52" i="11"/>
  <c r="J52" i="11" s="1"/>
  <c r="L52" i="11" s="1"/>
  <c r="D52" i="11"/>
  <c r="F52" i="11" s="1"/>
  <c r="C52" i="11"/>
  <c r="H51" i="11"/>
  <c r="J51" i="11" s="1"/>
  <c r="L51" i="11" s="1"/>
  <c r="M50" i="11"/>
  <c r="O50" i="11"/>
  <c r="Q50" i="11" s="1"/>
  <c r="R50" i="11" s="1"/>
  <c r="S50" i="11" s="1"/>
  <c r="C42" i="1"/>
  <c r="D42" i="1" s="1"/>
  <c r="F40" i="1"/>
  <c r="G40" i="1" s="1"/>
  <c r="H40" i="1" s="1"/>
  <c r="H48" i="9"/>
  <c r="S43" i="7"/>
  <c r="D46" i="7"/>
  <c r="F46" i="7" s="1"/>
  <c r="N44" i="7"/>
  <c r="P44" i="7" s="1"/>
  <c r="J44" i="7"/>
  <c r="L44" i="7" s="1"/>
  <c r="M44" i="7" s="1"/>
  <c r="G45" i="7"/>
  <c r="I45" i="7" s="1"/>
  <c r="K45" i="7" s="1"/>
  <c r="E45" i="7"/>
  <c r="O44" i="7"/>
  <c r="Q44" i="7" s="1"/>
  <c r="J45" i="7"/>
  <c r="L45" i="7" s="1"/>
  <c r="O45" i="7"/>
  <c r="Q45" i="7" s="1"/>
  <c r="C49" i="9"/>
  <c r="D49" i="9" s="1"/>
  <c r="G49" i="9" s="1"/>
  <c r="E49" i="9"/>
  <c r="A50" i="9"/>
  <c r="E41" i="1"/>
  <c r="B43" i="1"/>
  <c r="C46" i="7"/>
  <c r="B47" i="7"/>
  <c r="A48" i="7"/>
  <c r="H54" i="14" l="1"/>
  <c r="R51" i="13"/>
  <c r="S51" i="13" s="1"/>
  <c r="B55" i="14"/>
  <c r="C55" i="14" s="1"/>
  <c r="D55" i="14" s="1"/>
  <c r="G55" i="14" s="1"/>
  <c r="A56" i="14"/>
  <c r="F55" i="14"/>
  <c r="E55" i="14"/>
  <c r="N52" i="13"/>
  <c r="P52" i="13" s="1"/>
  <c r="E53" i="13"/>
  <c r="G53" i="13"/>
  <c r="I53" i="13" s="1"/>
  <c r="K53" i="13" s="1"/>
  <c r="M52" i="13"/>
  <c r="D54" i="13"/>
  <c r="F54" i="13" s="1"/>
  <c r="C54" i="13"/>
  <c r="B55" i="13"/>
  <c r="A56" i="13"/>
  <c r="H53" i="13"/>
  <c r="J53" i="13" s="1"/>
  <c r="L53" i="13" s="1"/>
  <c r="O52" i="13"/>
  <c r="Q52" i="13" s="1"/>
  <c r="G53" i="12"/>
  <c r="H53" i="12" s="1"/>
  <c r="C54" i="12"/>
  <c r="D54" i="12" s="1"/>
  <c r="E54" i="12" s="1"/>
  <c r="F54" i="12" s="1"/>
  <c r="B55" i="12"/>
  <c r="B50" i="9"/>
  <c r="F50" i="9"/>
  <c r="D53" i="11"/>
  <c r="F53" i="11" s="1"/>
  <c r="C53" i="11"/>
  <c r="O52" i="11"/>
  <c r="Q52" i="11" s="1"/>
  <c r="A55" i="11"/>
  <c r="B54" i="11"/>
  <c r="E52" i="11"/>
  <c r="G52" i="11"/>
  <c r="I52" i="11" s="1"/>
  <c r="K52" i="11" s="1"/>
  <c r="M52" i="11" s="1"/>
  <c r="N51" i="11"/>
  <c r="P51" i="11" s="1"/>
  <c r="M51" i="11"/>
  <c r="O51" i="11"/>
  <c r="Q51" i="11" s="1"/>
  <c r="R51" i="11" s="1"/>
  <c r="H46" i="7"/>
  <c r="J46" i="7" s="1"/>
  <c r="L46" i="7" s="1"/>
  <c r="R44" i="7"/>
  <c r="S44" i="7" s="1"/>
  <c r="C43" i="1"/>
  <c r="D43" i="1" s="1"/>
  <c r="F41" i="1"/>
  <c r="G41" i="1" s="1"/>
  <c r="H41" i="1" s="1"/>
  <c r="H49" i="9"/>
  <c r="D47" i="7"/>
  <c r="F47" i="7" s="1"/>
  <c r="N45" i="7"/>
  <c r="P45" i="7" s="1"/>
  <c r="R45" i="7" s="1"/>
  <c r="M45" i="7"/>
  <c r="G46" i="7"/>
  <c r="I46" i="7" s="1"/>
  <c r="K46" i="7" s="1"/>
  <c r="E46" i="7"/>
  <c r="C50" i="9"/>
  <c r="D50" i="9" s="1"/>
  <c r="G50" i="9" s="1"/>
  <c r="E50" i="9"/>
  <c r="A51" i="9"/>
  <c r="B44" i="1"/>
  <c r="E42" i="1"/>
  <c r="C47" i="7"/>
  <c r="B48" i="7"/>
  <c r="A49" i="7"/>
  <c r="O46" i="7" l="1"/>
  <c r="Q46" i="7" s="1"/>
  <c r="R52" i="13"/>
  <c r="S52" i="13" s="1"/>
  <c r="H55" i="14"/>
  <c r="H54" i="13"/>
  <c r="J54" i="13" s="1"/>
  <c r="L54" i="13" s="1"/>
  <c r="B56" i="14"/>
  <c r="C56" i="14" s="1"/>
  <c r="D56" i="14" s="1"/>
  <c r="G56" i="14" s="1"/>
  <c r="A57" i="14"/>
  <c r="F56" i="14"/>
  <c r="E56" i="14"/>
  <c r="D55" i="13"/>
  <c r="F55" i="13" s="1"/>
  <c r="C55" i="13"/>
  <c r="N53" i="13"/>
  <c r="P53" i="13" s="1"/>
  <c r="M53" i="13"/>
  <c r="B56" i="13"/>
  <c r="A57" i="13"/>
  <c r="E54" i="13"/>
  <c r="G54" i="13"/>
  <c r="I54" i="13" s="1"/>
  <c r="K54" i="13" s="1"/>
  <c r="O53" i="13"/>
  <c r="Q53" i="13" s="1"/>
  <c r="G54" i="12"/>
  <c r="H54" i="12" s="1"/>
  <c r="C55" i="12"/>
  <c r="D55" i="12" s="1"/>
  <c r="E55" i="12" s="1"/>
  <c r="F55" i="12" s="1"/>
  <c r="B56" i="12"/>
  <c r="B51" i="9"/>
  <c r="F51" i="9"/>
  <c r="S51" i="11"/>
  <c r="E53" i="11"/>
  <c r="G53" i="11"/>
  <c r="I53" i="11" s="1"/>
  <c r="K53" i="11" s="1"/>
  <c r="B55" i="11"/>
  <c r="A56" i="11"/>
  <c r="N52" i="11"/>
  <c r="P52" i="11" s="1"/>
  <c r="R52" i="11" s="1"/>
  <c r="S52" i="11" s="1"/>
  <c r="H53" i="11"/>
  <c r="J53" i="11" s="1"/>
  <c r="L53" i="11" s="1"/>
  <c r="M53" i="11" s="1"/>
  <c r="D54" i="11"/>
  <c r="F54" i="11" s="1"/>
  <c r="H54" i="11"/>
  <c r="J54" i="11" s="1"/>
  <c r="L54" i="11" s="1"/>
  <c r="C54" i="11"/>
  <c r="H47" i="7"/>
  <c r="J47" i="7" s="1"/>
  <c r="L47" i="7" s="1"/>
  <c r="S45" i="7"/>
  <c r="C44" i="1"/>
  <c r="D44" i="1" s="1"/>
  <c r="F42" i="1"/>
  <c r="G42" i="1" s="1"/>
  <c r="H42" i="1" s="1"/>
  <c r="H50" i="9"/>
  <c r="N46" i="7"/>
  <c r="P46" i="7" s="1"/>
  <c r="R46" i="7" s="1"/>
  <c r="G47" i="7"/>
  <c r="I47" i="7" s="1"/>
  <c r="K47" i="7" s="1"/>
  <c r="E47" i="7"/>
  <c r="M46" i="7"/>
  <c r="D48" i="7"/>
  <c r="F48" i="7" s="1"/>
  <c r="C51" i="9"/>
  <c r="D51" i="9" s="1"/>
  <c r="G51" i="9" s="1"/>
  <c r="E51" i="9"/>
  <c r="A52" i="9"/>
  <c r="B45" i="1"/>
  <c r="E43" i="1"/>
  <c r="C48" i="7"/>
  <c r="A50" i="7"/>
  <c r="B49" i="7"/>
  <c r="O47" i="7" l="1"/>
  <c r="Q47" i="7" s="1"/>
  <c r="O54" i="13"/>
  <c r="Q54" i="13" s="1"/>
  <c r="M54" i="13"/>
  <c r="H56" i="14"/>
  <c r="B57" i="14"/>
  <c r="C57" i="14" s="1"/>
  <c r="D57" i="14" s="1"/>
  <c r="G57" i="14" s="1"/>
  <c r="A58" i="14"/>
  <c r="F57" i="14"/>
  <c r="E57" i="14"/>
  <c r="E55" i="13"/>
  <c r="G55" i="13"/>
  <c r="I55" i="13" s="1"/>
  <c r="K55" i="13" s="1"/>
  <c r="B57" i="13"/>
  <c r="A58" i="13"/>
  <c r="H55" i="13"/>
  <c r="J55" i="13" s="1"/>
  <c r="L55" i="13" s="1"/>
  <c r="R53" i="13"/>
  <c r="S53" i="13" s="1"/>
  <c r="N54" i="13"/>
  <c r="P54" i="13" s="1"/>
  <c r="D56" i="13"/>
  <c r="F56" i="13" s="1"/>
  <c r="C56" i="13"/>
  <c r="G55" i="12"/>
  <c r="H55" i="12" s="1"/>
  <c r="C56" i="12"/>
  <c r="D56" i="12" s="1"/>
  <c r="E56" i="12" s="1"/>
  <c r="F56" i="12" s="1"/>
  <c r="B57" i="12"/>
  <c r="B52" i="9"/>
  <c r="F52" i="9"/>
  <c r="E54" i="11"/>
  <c r="G54" i="11"/>
  <c r="I54" i="11" s="1"/>
  <c r="K54" i="11" s="1"/>
  <c r="M54" i="11" s="1"/>
  <c r="D55" i="11"/>
  <c r="F55" i="11" s="1"/>
  <c r="C55" i="11"/>
  <c r="O54" i="11"/>
  <c r="Q54" i="11" s="1"/>
  <c r="N53" i="11"/>
  <c r="P53" i="11" s="1"/>
  <c r="A57" i="11"/>
  <c r="B56" i="11"/>
  <c r="O53" i="11"/>
  <c r="Q53" i="11" s="1"/>
  <c r="R53" i="11" s="1"/>
  <c r="S53" i="11" s="1"/>
  <c r="S46" i="7"/>
  <c r="C45" i="1"/>
  <c r="D45" i="1" s="1"/>
  <c r="F43" i="1"/>
  <c r="G43" i="1" s="1"/>
  <c r="H43" i="1" s="1"/>
  <c r="H51" i="9"/>
  <c r="N47" i="7"/>
  <c r="P47" i="7" s="1"/>
  <c r="G48" i="7"/>
  <c r="I48" i="7" s="1"/>
  <c r="K48" i="7" s="1"/>
  <c r="E48" i="7"/>
  <c r="H48" i="7"/>
  <c r="J48" i="7" s="1"/>
  <c r="L48" i="7" s="1"/>
  <c r="D49" i="7"/>
  <c r="F49" i="7" s="1"/>
  <c r="M47" i="7"/>
  <c r="C52" i="9"/>
  <c r="D52" i="9" s="1"/>
  <c r="G52" i="9" s="1"/>
  <c r="E52" i="9"/>
  <c r="A53" i="9"/>
  <c r="B46" i="1"/>
  <c r="E44" i="1"/>
  <c r="C49" i="7"/>
  <c r="A51" i="7"/>
  <c r="B50" i="7"/>
  <c r="R54" i="13" l="1"/>
  <c r="S54" i="13" s="1"/>
  <c r="R47" i="7"/>
  <c r="S47" i="7" s="1"/>
  <c r="H57" i="14"/>
  <c r="M55" i="13"/>
  <c r="B58" i="14"/>
  <c r="C58" i="14" s="1"/>
  <c r="D58" i="14" s="1"/>
  <c r="G58" i="14" s="1"/>
  <c r="A59" i="14"/>
  <c r="E58" i="14"/>
  <c r="F58" i="14"/>
  <c r="A59" i="13"/>
  <c r="B58" i="13"/>
  <c r="D57" i="13"/>
  <c r="F57" i="13" s="1"/>
  <c r="C57" i="13"/>
  <c r="E56" i="13"/>
  <c r="G56" i="13"/>
  <c r="I56" i="13" s="1"/>
  <c r="K56" i="13" s="1"/>
  <c r="H56" i="13"/>
  <c r="N55" i="13"/>
  <c r="P55" i="13" s="1"/>
  <c r="O55" i="13"/>
  <c r="Q55" i="13" s="1"/>
  <c r="G56" i="12"/>
  <c r="H56" i="12" s="1"/>
  <c r="C57" i="12"/>
  <c r="D57" i="12" s="1"/>
  <c r="E57" i="12" s="1"/>
  <c r="F57" i="12" s="1"/>
  <c r="B58" i="12"/>
  <c r="B53" i="9"/>
  <c r="F53" i="9"/>
  <c r="D56" i="11"/>
  <c r="F56" i="11" s="1"/>
  <c r="C56" i="11"/>
  <c r="H55" i="11"/>
  <c r="J55" i="11" s="1"/>
  <c r="L55" i="11" s="1"/>
  <c r="A58" i="11"/>
  <c r="B57" i="11"/>
  <c r="E55" i="11"/>
  <c r="G55" i="11"/>
  <c r="I55" i="11" s="1"/>
  <c r="K55" i="11" s="1"/>
  <c r="N54" i="11"/>
  <c r="P54" i="11" s="1"/>
  <c r="R54" i="11" s="1"/>
  <c r="S54" i="11" s="1"/>
  <c r="C46" i="1"/>
  <c r="D46" i="1" s="1"/>
  <c r="H52" i="9"/>
  <c r="F44" i="1"/>
  <c r="G44" i="1" s="1"/>
  <c r="H44" i="1" s="1"/>
  <c r="M48" i="7"/>
  <c r="D50" i="7"/>
  <c r="F50" i="7" s="1"/>
  <c r="G49" i="7"/>
  <c r="I49" i="7" s="1"/>
  <c r="K49" i="7" s="1"/>
  <c r="E49" i="7"/>
  <c r="H49" i="7"/>
  <c r="O48" i="7"/>
  <c r="Q48" i="7" s="1"/>
  <c r="N48" i="7"/>
  <c r="P48" i="7" s="1"/>
  <c r="C53" i="9"/>
  <c r="D53" i="9" s="1"/>
  <c r="G53" i="9" s="1"/>
  <c r="E53" i="9"/>
  <c r="A54" i="9"/>
  <c r="E45" i="1"/>
  <c r="B47" i="1"/>
  <c r="B51" i="7"/>
  <c r="A52" i="7"/>
  <c r="C50" i="7"/>
  <c r="R55" i="13" l="1"/>
  <c r="S55" i="13" s="1"/>
  <c r="H58" i="14"/>
  <c r="N56" i="13"/>
  <c r="P56" i="13" s="1"/>
  <c r="B59" i="14"/>
  <c r="C59" i="14" s="1"/>
  <c r="D59" i="14" s="1"/>
  <c r="G59" i="14" s="1"/>
  <c r="A60" i="14"/>
  <c r="F59" i="14"/>
  <c r="E59" i="14"/>
  <c r="E57" i="13"/>
  <c r="G57" i="13"/>
  <c r="I57" i="13" s="1"/>
  <c r="K57" i="13" s="1"/>
  <c r="H57" i="13"/>
  <c r="J57" i="13" s="1"/>
  <c r="L57" i="13" s="1"/>
  <c r="J56" i="13"/>
  <c r="L56" i="13" s="1"/>
  <c r="M56" i="13" s="1"/>
  <c r="O56" i="13"/>
  <c r="Q56" i="13" s="1"/>
  <c r="D58" i="13"/>
  <c r="F58" i="13" s="1"/>
  <c r="C58" i="13"/>
  <c r="A60" i="13"/>
  <c r="B59" i="13"/>
  <c r="G57" i="12"/>
  <c r="H57" i="12" s="1"/>
  <c r="B59" i="12"/>
  <c r="C58" i="12"/>
  <c r="D58" i="12" s="1"/>
  <c r="E58" i="12" s="1"/>
  <c r="F58" i="12" s="1"/>
  <c r="B54" i="9"/>
  <c r="F54" i="9"/>
  <c r="M55" i="11"/>
  <c r="E56" i="11"/>
  <c r="G56" i="11"/>
  <c r="I56" i="11" s="1"/>
  <c r="K56" i="11" s="1"/>
  <c r="H56" i="11"/>
  <c r="J56" i="11" s="1"/>
  <c r="L56" i="11" s="1"/>
  <c r="N55" i="11"/>
  <c r="P55" i="11" s="1"/>
  <c r="D57" i="11"/>
  <c r="F57" i="11" s="1"/>
  <c r="H57" i="11"/>
  <c r="J57" i="11" s="1"/>
  <c r="L57" i="11" s="1"/>
  <c r="C57" i="11"/>
  <c r="A59" i="11"/>
  <c r="B58" i="11"/>
  <c r="O55" i="11"/>
  <c r="Q55" i="11" s="1"/>
  <c r="H50" i="7"/>
  <c r="C47" i="1"/>
  <c r="D47" i="1" s="1"/>
  <c r="H53" i="9"/>
  <c r="F45" i="1"/>
  <c r="G45" i="1" s="1"/>
  <c r="H45" i="1" s="1"/>
  <c r="R48" i="7"/>
  <c r="S48" i="7" s="1"/>
  <c r="D51" i="7"/>
  <c r="F51" i="7" s="1"/>
  <c r="O49" i="7"/>
  <c r="Q49" i="7" s="1"/>
  <c r="J49" i="7"/>
  <c r="L49" i="7" s="1"/>
  <c r="M49" i="7" s="1"/>
  <c r="G50" i="7"/>
  <c r="I50" i="7" s="1"/>
  <c r="K50" i="7" s="1"/>
  <c r="E50" i="7"/>
  <c r="N49" i="7"/>
  <c r="P49" i="7" s="1"/>
  <c r="J50" i="7"/>
  <c r="L50" i="7" s="1"/>
  <c r="O50" i="7"/>
  <c r="Q50" i="7" s="1"/>
  <c r="C54" i="9"/>
  <c r="D54" i="9" s="1"/>
  <c r="G54" i="9" s="1"/>
  <c r="E54" i="9"/>
  <c r="A55" i="9"/>
  <c r="E46" i="1"/>
  <c r="F46" i="1" s="1"/>
  <c r="B48" i="1"/>
  <c r="C51" i="7"/>
  <c r="B52" i="7"/>
  <c r="A53" i="7"/>
  <c r="R56" i="13" l="1"/>
  <c r="S56" i="13" s="1"/>
  <c r="H59" i="14"/>
  <c r="M57" i="13"/>
  <c r="B60" i="14"/>
  <c r="C60" i="14" s="1"/>
  <c r="D60" i="14" s="1"/>
  <c r="G60" i="14" s="1"/>
  <c r="A61" i="14"/>
  <c r="E60" i="14"/>
  <c r="F60" i="14"/>
  <c r="H58" i="13"/>
  <c r="J58" i="13" s="1"/>
  <c r="L58" i="13" s="1"/>
  <c r="A61" i="13"/>
  <c r="B60" i="13"/>
  <c r="N57" i="13"/>
  <c r="P57" i="13" s="1"/>
  <c r="D59" i="13"/>
  <c r="F59" i="13" s="1"/>
  <c r="C59" i="13"/>
  <c r="E58" i="13"/>
  <c r="G58" i="13"/>
  <c r="I58" i="13" s="1"/>
  <c r="K58" i="13" s="1"/>
  <c r="O57" i="13"/>
  <c r="Q57" i="13" s="1"/>
  <c r="R57" i="13" s="1"/>
  <c r="S57" i="13" s="1"/>
  <c r="G58" i="12"/>
  <c r="H58" i="12" s="1"/>
  <c r="B60" i="12"/>
  <c r="C59" i="12"/>
  <c r="D59" i="12" s="1"/>
  <c r="E59" i="12" s="1"/>
  <c r="F59" i="12" s="1"/>
  <c r="B55" i="9"/>
  <c r="F55" i="9"/>
  <c r="M56" i="11"/>
  <c r="R55" i="11"/>
  <c r="S55" i="11" s="1"/>
  <c r="N56" i="11"/>
  <c r="P56" i="11" s="1"/>
  <c r="O57" i="11"/>
  <c r="Q57" i="11" s="1"/>
  <c r="H58" i="11"/>
  <c r="J58" i="11" s="1"/>
  <c r="L58" i="11" s="1"/>
  <c r="O58" i="11"/>
  <c r="Q58" i="11" s="1"/>
  <c r="D58" i="11"/>
  <c r="F58" i="11" s="1"/>
  <c r="C58" i="11"/>
  <c r="A60" i="11"/>
  <c r="B59" i="11"/>
  <c r="E57" i="11"/>
  <c r="G57" i="11"/>
  <c r="I57" i="11" s="1"/>
  <c r="K57" i="11" s="1"/>
  <c r="M57" i="11" s="1"/>
  <c r="O56" i="11"/>
  <c r="Q56" i="11" s="1"/>
  <c r="R56" i="11" s="1"/>
  <c r="S56" i="11" s="1"/>
  <c r="C48" i="1"/>
  <c r="D48" i="1" s="1"/>
  <c r="H51" i="7"/>
  <c r="O51" i="7" s="1"/>
  <c r="Q51" i="7" s="1"/>
  <c r="H54" i="9"/>
  <c r="D52" i="7"/>
  <c r="F52" i="7" s="1"/>
  <c r="N50" i="7"/>
  <c r="P50" i="7" s="1"/>
  <c r="R50" i="7" s="1"/>
  <c r="M50" i="7"/>
  <c r="G51" i="7"/>
  <c r="I51" i="7" s="1"/>
  <c r="K51" i="7" s="1"/>
  <c r="E51" i="7"/>
  <c r="R49" i="7"/>
  <c r="S49" i="7" s="1"/>
  <c r="E55" i="9"/>
  <c r="C55" i="9"/>
  <c r="D55" i="9" s="1"/>
  <c r="G55" i="9" s="1"/>
  <c r="A56" i="9"/>
  <c r="E47" i="1"/>
  <c r="B49" i="1"/>
  <c r="G46" i="1"/>
  <c r="H46" i="1" s="1"/>
  <c r="A54" i="7"/>
  <c r="B53" i="7"/>
  <c r="C52" i="7"/>
  <c r="H60" i="14" l="1"/>
  <c r="B61" i="14"/>
  <c r="C61" i="14" s="1"/>
  <c r="D61" i="14" s="1"/>
  <c r="G61" i="14" s="1"/>
  <c r="A62" i="14"/>
  <c r="F61" i="14"/>
  <c r="E61" i="14"/>
  <c r="D60" i="13"/>
  <c r="F60" i="13" s="1"/>
  <c r="H60" i="13"/>
  <c r="J60" i="13" s="1"/>
  <c r="L60" i="13" s="1"/>
  <c r="C60" i="13"/>
  <c r="N58" i="13"/>
  <c r="P58" i="13" s="1"/>
  <c r="A62" i="13"/>
  <c r="B61" i="13"/>
  <c r="M58" i="13"/>
  <c r="E59" i="13"/>
  <c r="G59" i="13"/>
  <c r="I59" i="13" s="1"/>
  <c r="K59" i="13" s="1"/>
  <c r="H59" i="13"/>
  <c r="J59" i="13" s="1"/>
  <c r="L59" i="13" s="1"/>
  <c r="O58" i="13"/>
  <c r="Q58" i="13" s="1"/>
  <c r="G59" i="12"/>
  <c r="H59" i="12" s="1"/>
  <c r="C60" i="12"/>
  <c r="B61" i="12"/>
  <c r="D60" i="12"/>
  <c r="E60" i="12" s="1"/>
  <c r="F60" i="12" s="1"/>
  <c r="B56" i="9"/>
  <c r="F56" i="9"/>
  <c r="R57" i="11"/>
  <c r="S57" i="11" s="1"/>
  <c r="N57" i="11"/>
  <c r="P57" i="11" s="1"/>
  <c r="E58" i="11"/>
  <c r="G58" i="11"/>
  <c r="I58" i="11" s="1"/>
  <c r="K58" i="11" s="1"/>
  <c r="M58" i="11" s="1"/>
  <c r="D59" i="11"/>
  <c r="F59" i="11" s="1"/>
  <c r="C59" i="11"/>
  <c r="B60" i="11"/>
  <c r="A61" i="11"/>
  <c r="J51" i="7"/>
  <c r="L51" i="7" s="1"/>
  <c r="M51" i="7" s="1"/>
  <c r="C49" i="1"/>
  <c r="D49" i="1" s="1"/>
  <c r="F47" i="1"/>
  <c r="G47" i="1" s="1"/>
  <c r="H47" i="1" s="1"/>
  <c r="H55" i="9"/>
  <c r="H52" i="7"/>
  <c r="O52" i="7" s="1"/>
  <c r="Q52" i="7" s="1"/>
  <c r="S50" i="7"/>
  <c r="D53" i="7"/>
  <c r="F53" i="7" s="1"/>
  <c r="N51" i="7"/>
  <c r="P51" i="7" s="1"/>
  <c r="R51" i="7" s="1"/>
  <c r="G52" i="7"/>
  <c r="I52" i="7" s="1"/>
  <c r="K52" i="7" s="1"/>
  <c r="E52" i="7"/>
  <c r="C56" i="9"/>
  <c r="D56" i="9" s="1"/>
  <c r="G56" i="9" s="1"/>
  <c r="E56" i="9"/>
  <c r="A57" i="9"/>
  <c r="E48" i="1"/>
  <c r="B50" i="1"/>
  <c r="A55" i="7"/>
  <c r="B54" i="7"/>
  <c r="C53" i="7"/>
  <c r="H61" i="14" l="1"/>
  <c r="B62" i="14"/>
  <c r="C62" i="14" s="1"/>
  <c r="D62" i="14" s="1"/>
  <c r="G62" i="14" s="1"/>
  <c r="A63" i="14"/>
  <c r="F62" i="14"/>
  <c r="E62" i="14"/>
  <c r="A63" i="13"/>
  <c r="B62" i="13"/>
  <c r="E60" i="13"/>
  <c r="G60" i="13"/>
  <c r="I60" i="13" s="1"/>
  <c r="K60" i="13" s="1"/>
  <c r="M60" i="13" s="1"/>
  <c r="O60" i="13"/>
  <c r="Q60" i="13" s="1"/>
  <c r="M59" i="13"/>
  <c r="R58" i="13"/>
  <c r="S58" i="13" s="1"/>
  <c r="N59" i="13"/>
  <c r="P59" i="13" s="1"/>
  <c r="D61" i="13"/>
  <c r="F61" i="13" s="1"/>
  <c r="C61" i="13"/>
  <c r="O59" i="13"/>
  <c r="Q59" i="13" s="1"/>
  <c r="G60" i="12"/>
  <c r="H60" i="12" s="1"/>
  <c r="C61" i="12"/>
  <c r="D61" i="12" s="1"/>
  <c r="E61" i="12" s="1"/>
  <c r="F61" i="12" s="1"/>
  <c r="B62" i="12"/>
  <c r="B57" i="9"/>
  <c r="F57" i="9"/>
  <c r="N58" i="11"/>
  <c r="P58" i="11" s="1"/>
  <c r="R58" i="11" s="1"/>
  <c r="S58" i="11" s="1"/>
  <c r="H59" i="11"/>
  <c r="J59" i="11" s="1"/>
  <c r="L59" i="11" s="1"/>
  <c r="A62" i="11"/>
  <c r="B61" i="11"/>
  <c r="H60" i="11"/>
  <c r="J60" i="11" s="1"/>
  <c r="L60" i="11" s="1"/>
  <c r="O60" i="11"/>
  <c r="Q60" i="11" s="1"/>
  <c r="D60" i="11"/>
  <c r="F60" i="11" s="1"/>
  <c r="C60" i="11"/>
  <c r="E59" i="11"/>
  <c r="G59" i="11"/>
  <c r="I59" i="11" s="1"/>
  <c r="K59" i="11" s="1"/>
  <c r="H53" i="7"/>
  <c r="J53" i="7" s="1"/>
  <c r="L53" i="7" s="1"/>
  <c r="J52" i="7"/>
  <c r="L52" i="7" s="1"/>
  <c r="M52" i="7" s="1"/>
  <c r="C50" i="1"/>
  <c r="D50" i="1" s="1"/>
  <c r="F48" i="1"/>
  <c r="G48" i="1" s="1"/>
  <c r="H48" i="1" s="1"/>
  <c r="H56" i="9"/>
  <c r="S51" i="7"/>
  <c r="N52" i="7"/>
  <c r="P52" i="7" s="1"/>
  <c r="R52" i="7" s="1"/>
  <c r="D54" i="7"/>
  <c r="F54" i="7" s="1"/>
  <c r="G53" i="7"/>
  <c r="I53" i="7" s="1"/>
  <c r="K53" i="7" s="1"/>
  <c r="E53" i="7"/>
  <c r="C57" i="9"/>
  <c r="D57" i="9" s="1"/>
  <c r="G57" i="9" s="1"/>
  <c r="E57" i="9"/>
  <c r="A58" i="9"/>
  <c r="E49" i="1"/>
  <c r="B51" i="1"/>
  <c r="B55" i="7"/>
  <c r="A56" i="7"/>
  <c r="C54" i="7"/>
  <c r="R59" i="13" l="1"/>
  <c r="S59" i="13" s="1"/>
  <c r="O53" i="7"/>
  <c r="Q53" i="7" s="1"/>
  <c r="H62" i="14"/>
  <c r="B63" i="14"/>
  <c r="C63" i="14" s="1"/>
  <c r="D63" i="14" s="1"/>
  <c r="G63" i="14" s="1"/>
  <c r="A64" i="14"/>
  <c r="F63" i="14"/>
  <c r="E63" i="14"/>
  <c r="H61" i="13"/>
  <c r="J61" i="13" s="1"/>
  <c r="L61" i="13" s="1"/>
  <c r="N60" i="13"/>
  <c r="P60" i="13" s="1"/>
  <c r="R60" i="13" s="1"/>
  <c r="S60" i="13" s="1"/>
  <c r="E61" i="13"/>
  <c r="G61" i="13"/>
  <c r="I61" i="13" s="1"/>
  <c r="K61" i="13" s="1"/>
  <c r="D62" i="13"/>
  <c r="F62" i="13" s="1"/>
  <c r="C62" i="13"/>
  <c r="B63" i="13"/>
  <c r="A64" i="13"/>
  <c r="G61" i="12"/>
  <c r="H61" i="12" s="1"/>
  <c r="B63" i="12"/>
  <c r="C62" i="12"/>
  <c r="D62" i="12" s="1"/>
  <c r="E62" i="12" s="1"/>
  <c r="F62" i="12" s="1"/>
  <c r="B58" i="9"/>
  <c r="F58" i="9"/>
  <c r="A63" i="11"/>
  <c r="B62" i="11"/>
  <c r="M59" i="11"/>
  <c r="D61" i="11"/>
  <c r="F61" i="11" s="1"/>
  <c r="C61" i="11"/>
  <c r="N59" i="11"/>
  <c r="P59" i="11" s="1"/>
  <c r="E60" i="11"/>
  <c r="G60" i="11"/>
  <c r="I60" i="11" s="1"/>
  <c r="K60" i="11" s="1"/>
  <c r="M60" i="11" s="1"/>
  <c r="O59" i="11"/>
  <c r="Q59" i="11" s="1"/>
  <c r="R59" i="11" s="1"/>
  <c r="H54" i="7"/>
  <c r="J54" i="7" s="1"/>
  <c r="L54" i="7" s="1"/>
  <c r="C51" i="1"/>
  <c r="D51" i="1" s="1"/>
  <c r="F49" i="1"/>
  <c r="G49" i="1" s="1"/>
  <c r="H49" i="1" s="1"/>
  <c r="S52" i="7"/>
  <c r="H57" i="9"/>
  <c r="M53" i="7"/>
  <c r="G54" i="7"/>
  <c r="I54" i="7" s="1"/>
  <c r="K54" i="7" s="1"/>
  <c r="E54" i="7"/>
  <c r="N53" i="7"/>
  <c r="P53" i="7" s="1"/>
  <c r="D55" i="7"/>
  <c r="F55" i="7" s="1"/>
  <c r="O54" i="7"/>
  <c r="Q54" i="7" s="1"/>
  <c r="C58" i="9"/>
  <c r="D58" i="9" s="1"/>
  <c r="G58" i="9" s="1"/>
  <c r="E58" i="9"/>
  <c r="A59" i="9"/>
  <c r="E50" i="1"/>
  <c r="B52" i="1"/>
  <c r="B56" i="7"/>
  <c r="A57" i="7"/>
  <c r="C55" i="7"/>
  <c r="R53" i="7" l="1"/>
  <c r="S53" i="7" s="1"/>
  <c r="H63" i="14"/>
  <c r="H62" i="13"/>
  <c r="J62" i="13" s="1"/>
  <c r="L62" i="13" s="1"/>
  <c r="B64" i="14"/>
  <c r="C64" i="14" s="1"/>
  <c r="D64" i="14" s="1"/>
  <c r="G64" i="14" s="1"/>
  <c r="A65" i="14"/>
  <c r="F64" i="14"/>
  <c r="E64" i="14"/>
  <c r="N61" i="13"/>
  <c r="P61" i="13" s="1"/>
  <c r="M61" i="13"/>
  <c r="D63" i="13"/>
  <c r="F63" i="13" s="1"/>
  <c r="C63" i="13"/>
  <c r="O62" i="13"/>
  <c r="Q62" i="13" s="1"/>
  <c r="B64" i="13"/>
  <c r="A65" i="13"/>
  <c r="E62" i="13"/>
  <c r="G62" i="13"/>
  <c r="I62" i="13" s="1"/>
  <c r="K62" i="13" s="1"/>
  <c r="M62" i="13" s="1"/>
  <c r="O61" i="13"/>
  <c r="Q61" i="13" s="1"/>
  <c r="G62" i="12"/>
  <c r="H62" i="12" s="1"/>
  <c r="B64" i="12"/>
  <c r="C63" i="12"/>
  <c r="D63" i="12" s="1"/>
  <c r="E63" i="12" s="1"/>
  <c r="F63" i="12" s="1"/>
  <c r="B59" i="9"/>
  <c r="F59" i="9"/>
  <c r="S59" i="11"/>
  <c r="H61" i="11"/>
  <c r="J61" i="11" s="1"/>
  <c r="L61" i="11" s="1"/>
  <c r="D62" i="11"/>
  <c r="F62" i="11" s="1"/>
  <c r="C62" i="11"/>
  <c r="N60" i="11"/>
  <c r="P60" i="11" s="1"/>
  <c r="R60" i="11" s="1"/>
  <c r="S60" i="11" s="1"/>
  <c r="E61" i="11"/>
  <c r="G61" i="11"/>
  <c r="I61" i="11" s="1"/>
  <c r="K61" i="11" s="1"/>
  <c r="B63" i="11"/>
  <c r="A64" i="11"/>
  <c r="C52" i="1"/>
  <c r="D52" i="1" s="1"/>
  <c r="F50" i="1"/>
  <c r="G50" i="1" s="1"/>
  <c r="H50" i="1" s="1"/>
  <c r="H58" i="9"/>
  <c r="H55" i="7"/>
  <c r="O55" i="7" s="1"/>
  <c r="Q55" i="7" s="1"/>
  <c r="N54" i="7"/>
  <c r="P54" i="7" s="1"/>
  <c r="R54" i="7" s="1"/>
  <c r="G55" i="7"/>
  <c r="I55" i="7" s="1"/>
  <c r="K55" i="7" s="1"/>
  <c r="E55" i="7"/>
  <c r="D56" i="7"/>
  <c r="F56" i="7" s="1"/>
  <c r="M54" i="7"/>
  <c r="C59" i="9"/>
  <c r="D59" i="9" s="1"/>
  <c r="G59" i="9" s="1"/>
  <c r="E59" i="9"/>
  <c r="A60" i="9"/>
  <c r="E51" i="1"/>
  <c r="B53" i="1"/>
  <c r="C56" i="7"/>
  <c r="A58" i="7"/>
  <c r="B57" i="7"/>
  <c r="R61" i="13" l="1"/>
  <c r="S61" i="13" s="1"/>
  <c r="H64" i="14"/>
  <c r="B65" i="14"/>
  <c r="C65" i="14" s="1"/>
  <c r="D65" i="14" s="1"/>
  <c r="G65" i="14" s="1"/>
  <c r="A66" i="14"/>
  <c r="F65" i="14"/>
  <c r="E65" i="14"/>
  <c r="B65" i="13"/>
  <c r="A66" i="13"/>
  <c r="H63" i="13"/>
  <c r="J63" i="13" s="1"/>
  <c r="L63" i="13" s="1"/>
  <c r="E63" i="13"/>
  <c r="G63" i="13"/>
  <c r="I63" i="13" s="1"/>
  <c r="K63" i="13" s="1"/>
  <c r="N62" i="13"/>
  <c r="P62" i="13" s="1"/>
  <c r="R62" i="13" s="1"/>
  <c r="S62" i="13" s="1"/>
  <c r="D64" i="13"/>
  <c r="F64" i="13" s="1"/>
  <c r="C64" i="13"/>
  <c r="G63" i="12"/>
  <c r="H63" i="12" s="1"/>
  <c r="B65" i="12"/>
  <c r="C64" i="12"/>
  <c r="D64" i="12" s="1"/>
  <c r="E64" i="12" s="1"/>
  <c r="F64" i="12" s="1"/>
  <c r="B60" i="9"/>
  <c r="F60" i="9"/>
  <c r="A65" i="11"/>
  <c r="B64" i="11"/>
  <c r="H62" i="11"/>
  <c r="D63" i="11"/>
  <c r="F63" i="11" s="1"/>
  <c r="C63" i="11"/>
  <c r="E62" i="11"/>
  <c r="G62" i="11"/>
  <c r="I62" i="11" s="1"/>
  <c r="K62" i="11" s="1"/>
  <c r="M61" i="11"/>
  <c r="N61" i="11"/>
  <c r="P61" i="11" s="1"/>
  <c r="O61" i="11"/>
  <c r="Q61" i="11" s="1"/>
  <c r="R61" i="11" s="1"/>
  <c r="C53" i="1"/>
  <c r="D53" i="1" s="1"/>
  <c r="F51" i="1"/>
  <c r="G51" i="1" s="1"/>
  <c r="H51" i="1" s="1"/>
  <c r="J55" i="7"/>
  <c r="L55" i="7" s="1"/>
  <c r="M55" i="7" s="1"/>
  <c r="H59" i="9"/>
  <c r="S54" i="7"/>
  <c r="G56" i="7"/>
  <c r="I56" i="7" s="1"/>
  <c r="K56" i="7" s="1"/>
  <c r="E56" i="7"/>
  <c r="H56" i="7"/>
  <c r="N55" i="7"/>
  <c r="P55" i="7" s="1"/>
  <c r="R55" i="7" s="1"/>
  <c r="D57" i="7"/>
  <c r="F57" i="7" s="1"/>
  <c r="C60" i="9"/>
  <c r="D60" i="9" s="1"/>
  <c r="G60" i="9" s="1"/>
  <c r="E60" i="9"/>
  <c r="A61" i="9"/>
  <c r="E52" i="1"/>
  <c r="B54" i="1"/>
  <c r="A59" i="7"/>
  <c r="B58" i="7"/>
  <c r="C57" i="7"/>
  <c r="H65" i="14" l="1"/>
  <c r="B66" i="14"/>
  <c r="C66" i="14" s="1"/>
  <c r="D66" i="14" s="1"/>
  <c r="G66" i="14" s="1"/>
  <c r="A67" i="14"/>
  <c r="E66" i="14"/>
  <c r="F66" i="14"/>
  <c r="N63" i="13"/>
  <c r="P63" i="13" s="1"/>
  <c r="A67" i="13"/>
  <c r="B66" i="13"/>
  <c r="E64" i="13"/>
  <c r="G64" i="13"/>
  <c r="I64" i="13" s="1"/>
  <c r="K64" i="13" s="1"/>
  <c r="D65" i="13"/>
  <c r="F65" i="13" s="1"/>
  <c r="C65" i="13"/>
  <c r="M63" i="13"/>
  <c r="H64" i="13"/>
  <c r="J64" i="13" s="1"/>
  <c r="L64" i="13" s="1"/>
  <c r="O63" i="13"/>
  <c r="Q63" i="13" s="1"/>
  <c r="G64" i="12"/>
  <c r="H64" i="12" s="1"/>
  <c r="C65" i="12"/>
  <c r="D65" i="12" s="1"/>
  <c r="E65" i="12" s="1"/>
  <c r="F65" i="12" s="1"/>
  <c r="B66" i="12"/>
  <c r="B61" i="9"/>
  <c r="F61" i="9"/>
  <c r="S61" i="11"/>
  <c r="H63" i="11"/>
  <c r="J63" i="11" s="1"/>
  <c r="L63" i="11" s="1"/>
  <c r="J62" i="11"/>
  <c r="L62" i="11" s="1"/>
  <c r="M62" i="11" s="1"/>
  <c r="O62" i="11"/>
  <c r="Q62" i="11" s="1"/>
  <c r="E63" i="11"/>
  <c r="G63" i="11"/>
  <c r="I63" i="11" s="1"/>
  <c r="K63" i="11" s="1"/>
  <c r="O64" i="11"/>
  <c r="Q64" i="11" s="1"/>
  <c r="D64" i="11"/>
  <c r="F64" i="11" s="1"/>
  <c r="H64" i="11"/>
  <c r="J64" i="11" s="1"/>
  <c r="L64" i="11" s="1"/>
  <c r="C64" i="11"/>
  <c r="N62" i="11"/>
  <c r="P62" i="11" s="1"/>
  <c r="A66" i="11"/>
  <c r="B65" i="11"/>
  <c r="C54" i="1"/>
  <c r="D54" i="1"/>
  <c r="F52" i="1"/>
  <c r="G52" i="1" s="1"/>
  <c r="H52" i="1" s="1"/>
  <c r="J56" i="7"/>
  <c r="L56" i="7" s="1"/>
  <c r="M56" i="7" s="1"/>
  <c r="H60" i="9"/>
  <c r="O56" i="7"/>
  <c r="Q56" i="7" s="1"/>
  <c r="S55" i="7"/>
  <c r="G57" i="7"/>
  <c r="I57" i="7" s="1"/>
  <c r="K57" i="7" s="1"/>
  <c r="E57" i="7"/>
  <c r="H57" i="7"/>
  <c r="D58" i="7"/>
  <c r="F58" i="7" s="1"/>
  <c r="N56" i="7"/>
  <c r="P56" i="7" s="1"/>
  <c r="C61" i="9"/>
  <c r="D61" i="9" s="1"/>
  <c r="G61" i="9" s="1"/>
  <c r="E61" i="9"/>
  <c r="A62" i="9"/>
  <c r="E53" i="1"/>
  <c r="B55" i="1"/>
  <c r="C58" i="7"/>
  <c r="B59" i="7"/>
  <c r="A60" i="7"/>
  <c r="R63" i="13" l="1"/>
  <c r="S63" i="13" s="1"/>
  <c r="H66" i="14"/>
  <c r="H65" i="13"/>
  <c r="J65" i="13" s="1"/>
  <c r="L65" i="13" s="1"/>
  <c r="B67" i="14"/>
  <c r="C67" i="14" s="1"/>
  <c r="D67" i="14" s="1"/>
  <c r="G67" i="14" s="1"/>
  <c r="A68" i="14"/>
  <c r="F67" i="14"/>
  <c r="E67" i="14"/>
  <c r="N64" i="13"/>
  <c r="P64" i="13" s="1"/>
  <c r="D66" i="13"/>
  <c r="F66" i="13" s="1"/>
  <c r="C66" i="13"/>
  <c r="E65" i="13"/>
  <c r="G65" i="13"/>
  <c r="I65" i="13" s="1"/>
  <c r="K65" i="13" s="1"/>
  <c r="A68" i="13"/>
  <c r="B67" i="13"/>
  <c r="M64" i="13"/>
  <c r="O65" i="13"/>
  <c r="Q65" i="13" s="1"/>
  <c r="O64" i="13"/>
  <c r="Q64" i="13" s="1"/>
  <c r="G65" i="12"/>
  <c r="H65" i="12" s="1"/>
  <c r="C66" i="12"/>
  <c r="D66" i="12" s="1"/>
  <c r="E66" i="12" s="1"/>
  <c r="F66" i="12" s="1"/>
  <c r="B67" i="12"/>
  <c r="B62" i="9"/>
  <c r="F62" i="9"/>
  <c r="N63" i="11"/>
  <c r="P63" i="11" s="1"/>
  <c r="R62" i="11"/>
  <c r="S62" i="11" s="1"/>
  <c r="A67" i="11"/>
  <c r="B66" i="11"/>
  <c r="E64" i="11"/>
  <c r="G64" i="11"/>
  <c r="I64" i="11" s="1"/>
  <c r="K64" i="11" s="1"/>
  <c r="M64" i="11" s="1"/>
  <c r="M63" i="11"/>
  <c r="D65" i="11"/>
  <c r="F65" i="11" s="1"/>
  <c r="O65" i="11" s="1"/>
  <c r="Q65" i="11" s="1"/>
  <c r="H65" i="11"/>
  <c r="J65" i="11" s="1"/>
  <c r="L65" i="11" s="1"/>
  <c r="C65" i="11"/>
  <c r="O63" i="11"/>
  <c r="Q63" i="11" s="1"/>
  <c r="R63" i="11" s="1"/>
  <c r="C55" i="1"/>
  <c r="D55" i="1"/>
  <c r="F53" i="1"/>
  <c r="G53" i="1" s="1"/>
  <c r="H53" i="1" s="1"/>
  <c r="R56" i="7"/>
  <c r="S56" i="7" s="1"/>
  <c r="H61" i="9"/>
  <c r="N57" i="7"/>
  <c r="P57" i="7" s="1"/>
  <c r="H58" i="7"/>
  <c r="J58" i="7" s="1"/>
  <c r="L58" i="7" s="1"/>
  <c r="O57" i="7"/>
  <c r="Q57" i="7" s="1"/>
  <c r="D59" i="7"/>
  <c r="F59" i="7" s="1"/>
  <c r="J57" i="7"/>
  <c r="L57" i="7" s="1"/>
  <c r="M57" i="7" s="1"/>
  <c r="G58" i="7"/>
  <c r="I58" i="7" s="1"/>
  <c r="K58" i="7" s="1"/>
  <c r="E58" i="7"/>
  <c r="E62" i="9"/>
  <c r="C62" i="9"/>
  <c r="D62" i="9" s="1"/>
  <c r="G62" i="9" s="1"/>
  <c r="H62" i="9" s="1"/>
  <c r="A63" i="9"/>
  <c r="E54" i="1"/>
  <c r="F54" i="1" s="1"/>
  <c r="B56" i="1"/>
  <c r="C59" i="7"/>
  <c r="B60" i="7"/>
  <c r="A61" i="7"/>
  <c r="M65" i="13" l="1"/>
  <c r="H66" i="13"/>
  <c r="J66" i="13" s="1"/>
  <c r="L66" i="13" s="1"/>
  <c r="R64" i="13"/>
  <c r="S64" i="13" s="1"/>
  <c r="R57" i="7"/>
  <c r="S57" i="7" s="1"/>
  <c r="H67" i="14"/>
  <c r="O66" i="13"/>
  <c r="Q66" i="13" s="1"/>
  <c r="N65" i="13"/>
  <c r="P65" i="13" s="1"/>
  <c r="R65" i="13" s="1"/>
  <c r="B68" i="14"/>
  <c r="C68" i="14" s="1"/>
  <c r="D68" i="14" s="1"/>
  <c r="G68" i="14" s="1"/>
  <c r="A69" i="14"/>
  <c r="E68" i="14"/>
  <c r="F68" i="14"/>
  <c r="E66" i="13"/>
  <c r="G66" i="13"/>
  <c r="I66" i="13" s="1"/>
  <c r="K66" i="13" s="1"/>
  <c r="D67" i="13"/>
  <c r="F67" i="13" s="1"/>
  <c r="C67" i="13"/>
  <c r="A69" i="13"/>
  <c r="B68" i="13"/>
  <c r="G66" i="12"/>
  <c r="H66" i="12" s="1"/>
  <c r="C67" i="12"/>
  <c r="D67" i="12" s="1"/>
  <c r="E67" i="12" s="1"/>
  <c r="F67" i="12" s="1"/>
  <c r="B68" i="12"/>
  <c r="B63" i="9"/>
  <c r="F63" i="9"/>
  <c r="S63" i="11"/>
  <c r="N64" i="11"/>
  <c r="P64" i="11" s="1"/>
  <c r="R64" i="11" s="1"/>
  <c r="S64" i="11" s="1"/>
  <c r="E65" i="11"/>
  <c r="G65" i="11"/>
  <c r="I65" i="11" s="1"/>
  <c r="K65" i="11" s="1"/>
  <c r="M65" i="11" s="1"/>
  <c r="D66" i="11"/>
  <c r="F66" i="11" s="1"/>
  <c r="C66" i="11"/>
  <c r="A68" i="11"/>
  <c r="B67" i="11"/>
  <c r="O58" i="7"/>
  <c r="Q58" i="7" s="1"/>
  <c r="C56" i="1"/>
  <c r="D56" i="1"/>
  <c r="H59" i="7"/>
  <c r="O59" i="7" s="1"/>
  <c r="Q59" i="7" s="1"/>
  <c r="N58" i="7"/>
  <c r="P58" i="7" s="1"/>
  <c r="D60" i="7"/>
  <c r="F60" i="7" s="1"/>
  <c r="M58" i="7"/>
  <c r="G59" i="7"/>
  <c r="I59" i="7" s="1"/>
  <c r="K59" i="7" s="1"/>
  <c r="E59" i="7"/>
  <c r="E63" i="9"/>
  <c r="C63" i="9"/>
  <c r="D63" i="9" s="1"/>
  <c r="G63" i="9" s="1"/>
  <c r="A64" i="9"/>
  <c r="E55" i="1"/>
  <c r="B57" i="1"/>
  <c r="G54" i="1"/>
  <c r="H54" i="1" s="1"/>
  <c r="C60" i="7"/>
  <c r="A62" i="7"/>
  <c r="B61" i="7"/>
  <c r="M66" i="13" l="1"/>
  <c r="S65" i="13"/>
  <c r="R58" i="7"/>
  <c r="S58" i="7" s="1"/>
  <c r="H68" i="14"/>
  <c r="B69" i="14"/>
  <c r="C69" i="14" s="1"/>
  <c r="D69" i="14" s="1"/>
  <c r="G69" i="14" s="1"/>
  <c r="A70" i="14"/>
  <c r="F69" i="14"/>
  <c r="E69" i="14"/>
  <c r="N66" i="13"/>
  <c r="P66" i="13" s="1"/>
  <c r="R66" i="13" s="1"/>
  <c r="A70" i="13"/>
  <c r="B69" i="13"/>
  <c r="E67" i="13"/>
  <c r="G67" i="13"/>
  <c r="I67" i="13" s="1"/>
  <c r="K67" i="13" s="1"/>
  <c r="H67" i="13"/>
  <c r="J67" i="13" s="1"/>
  <c r="L67" i="13" s="1"/>
  <c r="D68" i="13"/>
  <c r="F68" i="13" s="1"/>
  <c r="C68" i="13"/>
  <c r="G67" i="12"/>
  <c r="H67" i="12" s="1"/>
  <c r="C68" i="12"/>
  <c r="D68" i="12" s="1"/>
  <c r="E68" i="12" s="1"/>
  <c r="F68" i="12" s="1"/>
  <c r="B69" i="12"/>
  <c r="B64" i="9"/>
  <c r="F64" i="9"/>
  <c r="H66" i="11"/>
  <c r="J66" i="11" s="1"/>
  <c r="L66" i="11" s="1"/>
  <c r="D67" i="11"/>
  <c r="F67" i="11" s="1"/>
  <c r="C67" i="11"/>
  <c r="N65" i="11"/>
  <c r="P65" i="11" s="1"/>
  <c r="R65" i="11" s="1"/>
  <c r="S65" i="11" s="1"/>
  <c r="B68" i="11"/>
  <c r="A69" i="11"/>
  <c r="E66" i="11"/>
  <c r="G66" i="11"/>
  <c r="I66" i="11" s="1"/>
  <c r="K66" i="11" s="1"/>
  <c r="H60" i="7"/>
  <c r="J60" i="7" s="1"/>
  <c r="L60" i="7" s="1"/>
  <c r="J59" i="7"/>
  <c r="L59" i="7" s="1"/>
  <c r="M59" i="7" s="1"/>
  <c r="C57" i="1"/>
  <c r="D57" i="1" s="1"/>
  <c r="F55" i="1"/>
  <c r="G55" i="1" s="1"/>
  <c r="H55" i="1" s="1"/>
  <c r="H63" i="9"/>
  <c r="G60" i="7"/>
  <c r="I60" i="7" s="1"/>
  <c r="K60" i="7" s="1"/>
  <c r="E60" i="7"/>
  <c r="N59" i="7"/>
  <c r="P59" i="7" s="1"/>
  <c r="R59" i="7" s="1"/>
  <c r="D61" i="7"/>
  <c r="F61" i="7" s="1"/>
  <c r="O60" i="7"/>
  <c r="Q60" i="7" s="1"/>
  <c r="C64" i="9"/>
  <c r="D64" i="9" s="1"/>
  <c r="G64" i="9" s="1"/>
  <c r="E64" i="9"/>
  <c r="A65" i="9"/>
  <c r="E56" i="1"/>
  <c r="B58" i="1"/>
  <c r="A63" i="7"/>
  <c r="B62" i="7"/>
  <c r="C61" i="7"/>
  <c r="S66" i="13" l="1"/>
  <c r="H69" i="14"/>
  <c r="H68" i="13"/>
  <c r="J68" i="13" s="1"/>
  <c r="L68" i="13" s="1"/>
  <c r="B70" i="14"/>
  <c r="C70" i="14" s="1"/>
  <c r="D70" i="14" s="1"/>
  <c r="G70" i="14" s="1"/>
  <c r="A71" i="14"/>
  <c r="F70" i="14"/>
  <c r="E70" i="14"/>
  <c r="N67" i="13"/>
  <c r="P67" i="13" s="1"/>
  <c r="M67" i="13"/>
  <c r="E68" i="13"/>
  <c r="G68" i="13"/>
  <c r="I68" i="13" s="1"/>
  <c r="K68" i="13" s="1"/>
  <c r="D69" i="13"/>
  <c r="F69" i="13" s="1"/>
  <c r="C69" i="13"/>
  <c r="A71" i="13"/>
  <c r="B70" i="13"/>
  <c r="O68" i="13"/>
  <c r="Q68" i="13" s="1"/>
  <c r="O67" i="13"/>
  <c r="Q67" i="13" s="1"/>
  <c r="G68" i="12"/>
  <c r="H68" i="12" s="1"/>
  <c r="C69" i="12"/>
  <c r="D69" i="12" s="1"/>
  <c r="E69" i="12" s="1"/>
  <c r="F69" i="12" s="1"/>
  <c r="B70" i="12"/>
  <c r="B65" i="9"/>
  <c r="F65" i="9"/>
  <c r="E67" i="11"/>
  <c r="G67" i="11"/>
  <c r="I67" i="11" s="1"/>
  <c r="K67" i="11" s="1"/>
  <c r="H67" i="11"/>
  <c r="J67" i="11" s="1"/>
  <c r="L67" i="11" s="1"/>
  <c r="M67" i="11" s="1"/>
  <c r="N66" i="11"/>
  <c r="P66" i="11" s="1"/>
  <c r="A70" i="11"/>
  <c r="B69" i="11"/>
  <c r="M66" i="11"/>
  <c r="D68" i="11"/>
  <c r="F68" i="11" s="1"/>
  <c r="C68" i="11"/>
  <c r="O66" i="11"/>
  <c r="Q66" i="11" s="1"/>
  <c r="R66" i="11" s="1"/>
  <c r="C58" i="1"/>
  <c r="D58" i="1"/>
  <c r="F56" i="1"/>
  <c r="G56" i="1" s="1"/>
  <c r="H56" i="1" s="1"/>
  <c r="H64" i="9"/>
  <c r="M60" i="7"/>
  <c r="S59" i="7"/>
  <c r="G61" i="7"/>
  <c r="I61" i="7" s="1"/>
  <c r="K61" i="7" s="1"/>
  <c r="E61" i="7"/>
  <c r="D62" i="7"/>
  <c r="F62" i="7" s="1"/>
  <c r="H61" i="7"/>
  <c r="N60" i="7"/>
  <c r="P60" i="7" s="1"/>
  <c r="R60" i="7" s="1"/>
  <c r="C65" i="9"/>
  <c r="D65" i="9" s="1"/>
  <c r="G65" i="9" s="1"/>
  <c r="E65" i="9"/>
  <c r="A66" i="9"/>
  <c r="E57" i="1"/>
  <c r="B59" i="1"/>
  <c r="B63" i="7"/>
  <c r="A64" i="7"/>
  <c r="C62" i="7"/>
  <c r="M68" i="13" l="1"/>
  <c r="R67" i="13"/>
  <c r="S67" i="13" s="1"/>
  <c r="H70" i="14"/>
  <c r="B71" i="14"/>
  <c r="C71" i="14" s="1"/>
  <c r="D71" i="14" s="1"/>
  <c r="G71" i="14" s="1"/>
  <c r="A72" i="14"/>
  <c r="F71" i="14"/>
  <c r="E71" i="14"/>
  <c r="H69" i="13"/>
  <c r="J69" i="13" s="1"/>
  <c r="L69" i="13" s="1"/>
  <c r="A72" i="13"/>
  <c r="B71" i="13"/>
  <c r="N68" i="13"/>
  <c r="P68" i="13" s="1"/>
  <c r="R68" i="13" s="1"/>
  <c r="D70" i="13"/>
  <c r="F70" i="13" s="1"/>
  <c r="C70" i="13"/>
  <c r="E69" i="13"/>
  <c r="G69" i="13"/>
  <c r="I69" i="13" s="1"/>
  <c r="K69" i="13" s="1"/>
  <c r="G69" i="12"/>
  <c r="H69" i="12" s="1"/>
  <c r="C70" i="12"/>
  <c r="D70" i="12" s="1"/>
  <c r="E70" i="12" s="1"/>
  <c r="F70" i="12" s="1"/>
  <c r="B71" i="12"/>
  <c r="B66" i="9"/>
  <c r="F66" i="9"/>
  <c r="S66" i="11"/>
  <c r="D69" i="11"/>
  <c r="F69" i="11" s="1"/>
  <c r="C69" i="11"/>
  <c r="A71" i="11"/>
  <c r="B70" i="11"/>
  <c r="E68" i="11"/>
  <c r="G68" i="11"/>
  <c r="I68" i="11" s="1"/>
  <c r="K68" i="11" s="1"/>
  <c r="N67" i="11"/>
  <c r="P67" i="11" s="1"/>
  <c r="H68" i="11"/>
  <c r="J68" i="11" s="1"/>
  <c r="L68" i="11" s="1"/>
  <c r="O67" i="11"/>
  <c r="Q67" i="11" s="1"/>
  <c r="R67" i="11" s="1"/>
  <c r="S67" i="11" s="1"/>
  <c r="C59" i="1"/>
  <c r="D59" i="1"/>
  <c r="F57" i="1"/>
  <c r="G57" i="1" s="1"/>
  <c r="H57" i="1" s="1"/>
  <c r="H65" i="9"/>
  <c r="H62" i="7"/>
  <c r="J62" i="7" s="1"/>
  <c r="L62" i="7" s="1"/>
  <c r="S60" i="7"/>
  <c r="G62" i="7"/>
  <c r="I62" i="7" s="1"/>
  <c r="K62" i="7" s="1"/>
  <c r="E62" i="7"/>
  <c r="D63" i="7"/>
  <c r="F63" i="7" s="1"/>
  <c r="O61" i="7"/>
  <c r="Q61" i="7" s="1"/>
  <c r="J61" i="7"/>
  <c r="L61" i="7" s="1"/>
  <c r="M61" i="7" s="1"/>
  <c r="N61" i="7"/>
  <c r="P61" i="7" s="1"/>
  <c r="O62" i="7"/>
  <c r="Q62" i="7" s="1"/>
  <c r="C66" i="9"/>
  <c r="D66" i="9" s="1"/>
  <c r="G66" i="9" s="1"/>
  <c r="E66" i="9"/>
  <c r="A67" i="9"/>
  <c r="E58" i="1"/>
  <c r="B60" i="1"/>
  <c r="C63" i="7"/>
  <c r="B64" i="7"/>
  <c r="A65" i="7"/>
  <c r="S68" i="13" l="1"/>
  <c r="H71" i="14"/>
  <c r="H70" i="13"/>
  <c r="J70" i="13" s="1"/>
  <c r="L70" i="13" s="1"/>
  <c r="B72" i="14"/>
  <c r="C72" i="14" s="1"/>
  <c r="D72" i="14" s="1"/>
  <c r="G72" i="14" s="1"/>
  <c r="A73" i="14"/>
  <c r="F72" i="14"/>
  <c r="E72" i="14"/>
  <c r="D71" i="13"/>
  <c r="F71" i="13" s="1"/>
  <c r="C71" i="13"/>
  <c r="N69" i="13"/>
  <c r="P69" i="13" s="1"/>
  <c r="B72" i="13"/>
  <c r="A73" i="13"/>
  <c r="E70" i="13"/>
  <c r="G70" i="13"/>
  <c r="I70" i="13" s="1"/>
  <c r="K70" i="13" s="1"/>
  <c r="O70" i="13"/>
  <c r="Q70" i="13" s="1"/>
  <c r="M69" i="13"/>
  <c r="O69" i="13"/>
  <c r="Q69" i="13" s="1"/>
  <c r="G70" i="12"/>
  <c r="H70" i="12" s="1"/>
  <c r="B72" i="12"/>
  <c r="C71" i="12"/>
  <c r="D71" i="12" s="1"/>
  <c r="E71" i="12" s="1"/>
  <c r="F71" i="12" s="1"/>
  <c r="B67" i="9"/>
  <c r="F67" i="9"/>
  <c r="M68" i="11"/>
  <c r="D70" i="11"/>
  <c r="F70" i="11" s="1"/>
  <c r="C70" i="11"/>
  <c r="B71" i="11"/>
  <c r="A72" i="11"/>
  <c r="E69" i="11"/>
  <c r="G69" i="11"/>
  <c r="I69" i="11" s="1"/>
  <c r="K69" i="11" s="1"/>
  <c r="H69" i="11"/>
  <c r="J69" i="11" s="1"/>
  <c r="L69" i="11" s="1"/>
  <c r="N68" i="11"/>
  <c r="P68" i="11" s="1"/>
  <c r="O68" i="11"/>
  <c r="Q68" i="11" s="1"/>
  <c r="C60" i="1"/>
  <c r="D60" i="1"/>
  <c r="F58" i="1"/>
  <c r="G58" i="1" s="1"/>
  <c r="H58" i="1" s="1"/>
  <c r="H66" i="9"/>
  <c r="H63" i="7"/>
  <c r="O63" i="7" s="1"/>
  <c r="Q63" i="7" s="1"/>
  <c r="M62" i="7"/>
  <c r="G63" i="7"/>
  <c r="I63" i="7" s="1"/>
  <c r="K63" i="7" s="1"/>
  <c r="E63" i="7"/>
  <c r="R61" i="7"/>
  <c r="S61" i="7" s="1"/>
  <c r="N62" i="7"/>
  <c r="P62" i="7" s="1"/>
  <c r="R62" i="7" s="1"/>
  <c r="D64" i="7"/>
  <c r="F64" i="7" s="1"/>
  <c r="C67" i="9"/>
  <c r="D67" i="9" s="1"/>
  <c r="G67" i="9" s="1"/>
  <c r="E67" i="9"/>
  <c r="A68" i="9"/>
  <c r="E59" i="1"/>
  <c r="B61" i="1"/>
  <c r="A66" i="7"/>
  <c r="B65" i="7"/>
  <c r="C64" i="7"/>
  <c r="M70" i="13" l="1"/>
  <c r="H72" i="14"/>
  <c r="R69" i="13"/>
  <c r="S69" i="13" s="1"/>
  <c r="B73" i="14"/>
  <c r="C73" i="14" s="1"/>
  <c r="D73" i="14" s="1"/>
  <c r="G73" i="14" s="1"/>
  <c r="A74" i="14"/>
  <c r="F73" i="14"/>
  <c r="E73" i="14"/>
  <c r="D72" i="13"/>
  <c r="F72" i="13" s="1"/>
  <c r="C72" i="13"/>
  <c r="E71" i="13"/>
  <c r="G71" i="13"/>
  <c r="I71" i="13" s="1"/>
  <c r="K71" i="13" s="1"/>
  <c r="B73" i="13"/>
  <c r="A74" i="13"/>
  <c r="N70" i="13"/>
  <c r="P70" i="13" s="1"/>
  <c r="R70" i="13" s="1"/>
  <c r="H71" i="13"/>
  <c r="J71" i="13" s="1"/>
  <c r="L71" i="13" s="1"/>
  <c r="G71" i="12"/>
  <c r="H71" i="12" s="1"/>
  <c r="B73" i="12"/>
  <c r="C72" i="12"/>
  <c r="D72" i="12" s="1"/>
  <c r="E72" i="12" s="1"/>
  <c r="F72" i="12" s="1"/>
  <c r="B68" i="9"/>
  <c r="F68" i="9"/>
  <c r="E70" i="11"/>
  <c r="G70" i="11"/>
  <c r="I70" i="11" s="1"/>
  <c r="K70" i="11" s="1"/>
  <c r="R68" i="11"/>
  <c r="S68" i="11" s="1"/>
  <c r="M69" i="11"/>
  <c r="H70" i="11"/>
  <c r="J70" i="11" s="1"/>
  <c r="L70" i="11" s="1"/>
  <c r="M70" i="11" s="1"/>
  <c r="H71" i="11"/>
  <c r="J71" i="11" s="1"/>
  <c r="L71" i="11" s="1"/>
  <c r="D71" i="11"/>
  <c r="F71" i="11" s="1"/>
  <c r="C71" i="11"/>
  <c r="A73" i="11"/>
  <c r="B72" i="11"/>
  <c r="N69" i="11"/>
  <c r="P69" i="11" s="1"/>
  <c r="O69" i="11"/>
  <c r="Q69" i="11" s="1"/>
  <c r="R69" i="11" s="1"/>
  <c r="S69" i="11" s="1"/>
  <c r="J63" i="7"/>
  <c r="L63" i="7" s="1"/>
  <c r="M63" i="7" s="1"/>
  <c r="S62" i="7"/>
  <c r="C61" i="1"/>
  <c r="D61" i="1" s="1"/>
  <c r="F59" i="1"/>
  <c r="G59" i="1" s="1"/>
  <c r="H59" i="1" s="1"/>
  <c r="H67" i="9"/>
  <c r="G64" i="7"/>
  <c r="I64" i="7" s="1"/>
  <c r="K64" i="7" s="1"/>
  <c r="E64" i="7"/>
  <c r="D65" i="7"/>
  <c r="F65" i="7" s="1"/>
  <c r="N63" i="7"/>
  <c r="P63" i="7" s="1"/>
  <c r="R63" i="7" s="1"/>
  <c r="H64" i="7"/>
  <c r="J64" i="7" s="1"/>
  <c r="L64" i="7" s="1"/>
  <c r="C68" i="9"/>
  <c r="D68" i="9" s="1"/>
  <c r="G68" i="9" s="1"/>
  <c r="E68" i="9"/>
  <c r="A69" i="9"/>
  <c r="B62" i="1"/>
  <c r="E60" i="1"/>
  <c r="C65" i="7"/>
  <c r="A67" i="7"/>
  <c r="B66" i="7"/>
  <c r="S70" i="13" l="1"/>
  <c r="H73" i="14"/>
  <c r="B74" i="14"/>
  <c r="C74" i="14" s="1"/>
  <c r="D74" i="14" s="1"/>
  <c r="G74" i="14" s="1"/>
  <c r="A75" i="14"/>
  <c r="E74" i="14"/>
  <c r="F74" i="14"/>
  <c r="N71" i="13"/>
  <c r="P71" i="13" s="1"/>
  <c r="E72" i="13"/>
  <c r="G72" i="13"/>
  <c r="I72" i="13" s="1"/>
  <c r="K72" i="13" s="1"/>
  <c r="A75" i="13"/>
  <c r="B74" i="13"/>
  <c r="H72" i="13"/>
  <c r="J72" i="13" s="1"/>
  <c r="L72" i="13" s="1"/>
  <c r="M71" i="13"/>
  <c r="D73" i="13"/>
  <c r="F73" i="13" s="1"/>
  <c r="C73" i="13"/>
  <c r="O71" i="13"/>
  <c r="Q71" i="13" s="1"/>
  <c r="R71" i="13" s="1"/>
  <c r="S71" i="13" s="1"/>
  <c r="G72" i="12"/>
  <c r="H72" i="12" s="1"/>
  <c r="C73" i="12"/>
  <c r="B74" i="12"/>
  <c r="D73" i="12"/>
  <c r="E73" i="12" s="1"/>
  <c r="F73" i="12" s="1"/>
  <c r="B69" i="9"/>
  <c r="F69" i="9"/>
  <c r="A74" i="11"/>
  <c r="B73" i="11"/>
  <c r="N70" i="11"/>
  <c r="P70" i="11" s="1"/>
  <c r="O71" i="11"/>
  <c r="Q71" i="11" s="1"/>
  <c r="D72" i="11"/>
  <c r="F72" i="11" s="1"/>
  <c r="C72" i="11"/>
  <c r="E71" i="11"/>
  <c r="G71" i="11"/>
  <c r="I71" i="11" s="1"/>
  <c r="K71" i="11" s="1"/>
  <c r="M71" i="11" s="1"/>
  <c r="O70" i="11"/>
  <c r="Q70" i="11" s="1"/>
  <c r="R70" i="11" s="1"/>
  <c r="S70" i="11" s="1"/>
  <c r="M64" i="7"/>
  <c r="S63" i="7"/>
  <c r="C62" i="1"/>
  <c r="D62" i="1"/>
  <c r="H68" i="9"/>
  <c r="F60" i="1"/>
  <c r="G60" i="1" s="1"/>
  <c r="H60" i="1" s="1"/>
  <c r="G65" i="7"/>
  <c r="I65" i="7" s="1"/>
  <c r="K65" i="7" s="1"/>
  <c r="E65" i="7"/>
  <c r="H65" i="7"/>
  <c r="O64" i="7"/>
  <c r="Q64" i="7" s="1"/>
  <c r="N64" i="7"/>
  <c r="P64" i="7" s="1"/>
  <c r="D66" i="7"/>
  <c r="F66" i="7" s="1"/>
  <c r="C69" i="9"/>
  <c r="D69" i="9" s="1"/>
  <c r="G69" i="9" s="1"/>
  <c r="E69" i="9"/>
  <c r="A70" i="9"/>
  <c r="E61" i="1"/>
  <c r="B63" i="1"/>
  <c r="B67" i="7"/>
  <c r="A68" i="7"/>
  <c r="C66" i="7"/>
  <c r="H74" i="14" l="1"/>
  <c r="M72" i="13"/>
  <c r="B75" i="14"/>
  <c r="C75" i="14" s="1"/>
  <c r="D75" i="14" s="1"/>
  <c r="G75" i="14" s="1"/>
  <c r="A76" i="14"/>
  <c r="F75" i="14"/>
  <c r="E75" i="14"/>
  <c r="E73" i="13"/>
  <c r="G73" i="13"/>
  <c r="I73" i="13" s="1"/>
  <c r="K73" i="13" s="1"/>
  <c r="A76" i="13"/>
  <c r="B75" i="13"/>
  <c r="N72" i="13"/>
  <c r="P72" i="13" s="1"/>
  <c r="D74" i="13"/>
  <c r="F74" i="13" s="1"/>
  <c r="C74" i="13"/>
  <c r="H73" i="13"/>
  <c r="J73" i="13" s="1"/>
  <c r="L73" i="13" s="1"/>
  <c r="O72" i="13"/>
  <c r="Q72" i="13" s="1"/>
  <c r="G73" i="12"/>
  <c r="H73" i="12" s="1"/>
  <c r="C74" i="12"/>
  <c r="D74" i="12" s="1"/>
  <c r="E74" i="12" s="1"/>
  <c r="F74" i="12" s="1"/>
  <c r="B75" i="12"/>
  <c r="B70" i="9"/>
  <c r="F70" i="9"/>
  <c r="D73" i="11"/>
  <c r="F73" i="11" s="1"/>
  <c r="H73" i="11"/>
  <c r="J73" i="11" s="1"/>
  <c r="L73" i="11" s="1"/>
  <c r="C73" i="11"/>
  <c r="E72" i="11"/>
  <c r="G72" i="11"/>
  <c r="I72" i="11" s="1"/>
  <c r="K72" i="11" s="1"/>
  <c r="A75" i="11"/>
  <c r="B74" i="11"/>
  <c r="N71" i="11"/>
  <c r="P71" i="11" s="1"/>
  <c r="R71" i="11" s="1"/>
  <c r="S71" i="11" s="1"/>
  <c r="H72" i="11"/>
  <c r="J72" i="11" s="1"/>
  <c r="L72" i="11" s="1"/>
  <c r="N65" i="7"/>
  <c r="P65" i="7" s="1"/>
  <c r="C63" i="1"/>
  <c r="D63" i="1" s="1"/>
  <c r="H69" i="9"/>
  <c r="F61" i="1"/>
  <c r="G61" i="1" s="1"/>
  <c r="H61" i="1" s="1"/>
  <c r="G66" i="7"/>
  <c r="I66" i="7" s="1"/>
  <c r="K66" i="7" s="1"/>
  <c r="E66" i="7"/>
  <c r="H66" i="7"/>
  <c r="J66" i="7" s="1"/>
  <c r="L66" i="7" s="1"/>
  <c r="R64" i="7"/>
  <c r="S64" i="7" s="1"/>
  <c r="D67" i="7"/>
  <c r="F67" i="7" s="1"/>
  <c r="O65" i="7"/>
  <c r="Q65" i="7" s="1"/>
  <c r="J65" i="7"/>
  <c r="L65" i="7" s="1"/>
  <c r="M65" i="7" s="1"/>
  <c r="E70" i="9"/>
  <c r="C70" i="9"/>
  <c r="D70" i="9" s="1"/>
  <c r="G70" i="9" s="1"/>
  <c r="H70" i="9" s="1"/>
  <c r="A71" i="9"/>
  <c r="E62" i="1"/>
  <c r="F62" i="1" s="1"/>
  <c r="B64" i="1"/>
  <c r="C67" i="7"/>
  <c r="B68" i="7"/>
  <c r="A69" i="7"/>
  <c r="R65" i="7" l="1"/>
  <c r="S65" i="7" s="1"/>
  <c r="H75" i="14"/>
  <c r="M73" i="13"/>
  <c r="B76" i="14"/>
  <c r="C76" i="14" s="1"/>
  <c r="D76" i="14" s="1"/>
  <c r="G76" i="14" s="1"/>
  <c r="A77" i="14"/>
  <c r="E76" i="14"/>
  <c r="F76" i="14"/>
  <c r="D75" i="13"/>
  <c r="F75" i="13" s="1"/>
  <c r="C75" i="13"/>
  <c r="B76" i="13"/>
  <c r="A77" i="13"/>
  <c r="H74" i="13"/>
  <c r="J74" i="13" s="1"/>
  <c r="L74" i="13" s="1"/>
  <c r="R72" i="13"/>
  <c r="S72" i="13" s="1"/>
  <c r="N73" i="13"/>
  <c r="P73" i="13" s="1"/>
  <c r="E74" i="13"/>
  <c r="G74" i="13"/>
  <c r="I74" i="13" s="1"/>
  <c r="K74" i="13" s="1"/>
  <c r="O73" i="13"/>
  <c r="Q73" i="13" s="1"/>
  <c r="G74" i="12"/>
  <c r="H74" i="12" s="1"/>
  <c r="C75" i="12"/>
  <c r="D75" i="12" s="1"/>
  <c r="E75" i="12" s="1"/>
  <c r="F75" i="12" s="1"/>
  <c r="B76" i="12"/>
  <c r="B71" i="9"/>
  <c r="F71" i="9"/>
  <c r="M72" i="11"/>
  <c r="O73" i="11"/>
  <c r="Q73" i="11" s="1"/>
  <c r="N72" i="11"/>
  <c r="P72" i="11" s="1"/>
  <c r="D74" i="11"/>
  <c r="F74" i="11" s="1"/>
  <c r="C74" i="11"/>
  <c r="E73" i="11"/>
  <c r="G73" i="11"/>
  <c r="I73" i="11" s="1"/>
  <c r="K73" i="11" s="1"/>
  <c r="M73" i="11" s="1"/>
  <c r="A76" i="11"/>
  <c r="B75" i="11"/>
  <c r="O72" i="11"/>
  <c r="Q72" i="11" s="1"/>
  <c r="R72" i="11" s="1"/>
  <c r="S72" i="11" s="1"/>
  <c r="C64" i="1"/>
  <c r="D64" i="1" s="1"/>
  <c r="M66" i="7"/>
  <c r="G67" i="7"/>
  <c r="I67" i="7" s="1"/>
  <c r="K67" i="7" s="1"/>
  <c r="E67" i="7"/>
  <c r="H67" i="7"/>
  <c r="O66" i="7"/>
  <c r="Q66" i="7" s="1"/>
  <c r="N66" i="7"/>
  <c r="P66" i="7" s="1"/>
  <c r="D68" i="7"/>
  <c r="F68" i="7" s="1"/>
  <c r="E71" i="9"/>
  <c r="C71" i="9"/>
  <c r="D71" i="9" s="1"/>
  <c r="G71" i="9" s="1"/>
  <c r="H71" i="9" s="1"/>
  <c r="A72" i="9"/>
  <c r="G62" i="1"/>
  <c r="H62" i="1" s="1"/>
  <c r="E63" i="1"/>
  <c r="B65" i="1"/>
  <c r="A70" i="7"/>
  <c r="B69" i="7"/>
  <c r="C68" i="7"/>
  <c r="R73" i="13" l="1"/>
  <c r="S73" i="13" s="1"/>
  <c r="H76" i="14"/>
  <c r="H75" i="13"/>
  <c r="J75" i="13" s="1"/>
  <c r="L75" i="13" s="1"/>
  <c r="B77" i="14"/>
  <c r="C77" i="14" s="1"/>
  <c r="D77" i="14" s="1"/>
  <c r="G77" i="14" s="1"/>
  <c r="A78" i="14"/>
  <c r="F77" i="14"/>
  <c r="E77" i="14"/>
  <c r="E75" i="13"/>
  <c r="G75" i="13"/>
  <c r="I75" i="13" s="1"/>
  <c r="K75" i="13" s="1"/>
  <c r="D76" i="13"/>
  <c r="F76" i="13" s="1"/>
  <c r="C76" i="13"/>
  <c r="N74" i="13"/>
  <c r="P74" i="13" s="1"/>
  <c r="B77" i="13"/>
  <c r="A78" i="13"/>
  <c r="M74" i="13"/>
  <c r="O74" i="13"/>
  <c r="Q74" i="13" s="1"/>
  <c r="G75" i="12"/>
  <c r="H75" i="12" s="1"/>
  <c r="C76" i="12"/>
  <c r="D76" i="12" s="1"/>
  <c r="E76" i="12" s="1"/>
  <c r="F76" i="12" s="1"/>
  <c r="B77" i="12"/>
  <c r="B72" i="9"/>
  <c r="F72" i="9"/>
  <c r="H74" i="11"/>
  <c r="J74" i="11" s="1"/>
  <c r="L74" i="11" s="1"/>
  <c r="N73" i="11"/>
  <c r="P73" i="11" s="1"/>
  <c r="R73" i="11" s="1"/>
  <c r="S73" i="11" s="1"/>
  <c r="D75" i="11"/>
  <c r="F75" i="11" s="1"/>
  <c r="C75" i="11"/>
  <c r="B76" i="11"/>
  <c r="A77" i="11"/>
  <c r="E74" i="11"/>
  <c r="G74" i="11"/>
  <c r="I74" i="11" s="1"/>
  <c r="K74" i="11" s="1"/>
  <c r="C65" i="1"/>
  <c r="D65" i="1" s="1"/>
  <c r="F63" i="1"/>
  <c r="G63" i="1" s="1"/>
  <c r="H63" i="1" s="1"/>
  <c r="R66" i="7"/>
  <c r="S66" i="7" s="1"/>
  <c r="H68" i="7"/>
  <c r="J68" i="7" s="1"/>
  <c r="L68" i="7" s="1"/>
  <c r="G68" i="7"/>
  <c r="I68" i="7" s="1"/>
  <c r="K68" i="7" s="1"/>
  <c r="E68" i="7"/>
  <c r="O67" i="7"/>
  <c r="Q67" i="7" s="1"/>
  <c r="J67" i="7"/>
  <c r="L67" i="7" s="1"/>
  <c r="M67" i="7" s="1"/>
  <c r="N67" i="7"/>
  <c r="P67" i="7" s="1"/>
  <c r="D69" i="7"/>
  <c r="F69" i="7" s="1"/>
  <c r="E72" i="9"/>
  <c r="C72" i="9"/>
  <c r="D72" i="9" s="1"/>
  <c r="G72" i="9" s="1"/>
  <c r="H72" i="9" s="1"/>
  <c r="A73" i="9"/>
  <c r="B66" i="1"/>
  <c r="E64" i="1"/>
  <c r="A71" i="7"/>
  <c r="B70" i="7"/>
  <c r="C69" i="7"/>
  <c r="R74" i="13" l="1"/>
  <c r="S74" i="13" s="1"/>
  <c r="M75" i="13"/>
  <c r="H77" i="14"/>
  <c r="O75" i="13"/>
  <c r="Q75" i="13" s="1"/>
  <c r="E78" i="14"/>
  <c r="B78" i="14"/>
  <c r="C78" i="14" s="1"/>
  <c r="D78" i="14" s="1"/>
  <c r="G78" i="14" s="1"/>
  <c r="A79" i="14"/>
  <c r="F78" i="14"/>
  <c r="H76" i="13"/>
  <c r="J76" i="13" s="1"/>
  <c r="L76" i="13" s="1"/>
  <c r="A79" i="13"/>
  <c r="B78" i="13"/>
  <c r="N75" i="13"/>
  <c r="P75" i="13" s="1"/>
  <c r="D77" i="13"/>
  <c r="F77" i="13" s="1"/>
  <c r="C77" i="13"/>
  <c r="E76" i="13"/>
  <c r="G76" i="13"/>
  <c r="I76" i="13" s="1"/>
  <c r="K76" i="13" s="1"/>
  <c r="G76" i="12"/>
  <c r="H76" i="12" s="1"/>
  <c r="C77" i="12"/>
  <c r="D77" i="12" s="1"/>
  <c r="E77" i="12" s="1"/>
  <c r="F77" i="12" s="1"/>
  <c r="B78" i="12"/>
  <c r="B73" i="9"/>
  <c r="F73" i="9"/>
  <c r="N74" i="11"/>
  <c r="P74" i="11" s="1"/>
  <c r="H75" i="11"/>
  <c r="M74" i="11"/>
  <c r="A78" i="11"/>
  <c r="B77" i="11"/>
  <c r="H76" i="11"/>
  <c r="J76" i="11" s="1"/>
  <c r="L76" i="11" s="1"/>
  <c r="D76" i="11"/>
  <c r="F76" i="11" s="1"/>
  <c r="C76" i="11"/>
  <c r="E75" i="11"/>
  <c r="G75" i="11"/>
  <c r="I75" i="11" s="1"/>
  <c r="K75" i="11" s="1"/>
  <c r="O74" i="11"/>
  <c r="Q74" i="11" s="1"/>
  <c r="R74" i="11" s="1"/>
  <c r="S74" i="11" s="1"/>
  <c r="O68" i="7"/>
  <c r="Q68" i="7" s="1"/>
  <c r="C66" i="1"/>
  <c r="D66" i="1" s="1"/>
  <c r="F64" i="1"/>
  <c r="G64" i="1" s="1"/>
  <c r="H64" i="1" s="1"/>
  <c r="M68" i="7"/>
  <c r="G69" i="7"/>
  <c r="I69" i="7" s="1"/>
  <c r="K69" i="7" s="1"/>
  <c r="E69" i="7"/>
  <c r="H69" i="7"/>
  <c r="J69" i="7" s="1"/>
  <c r="L69" i="7" s="1"/>
  <c r="R67" i="7"/>
  <c r="S67" i="7" s="1"/>
  <c r="N68" i="7"/>
  <c r="P68" i="7" s="1"/>
  <c r="D70" i="7"/>
  <c r="F70" i="7" s="1"/>
  <c r="C73" i="9"/>
  <c r="D73" i="9" s="1"/>
  <c r="G73" i="9" s="1"/>
  <c r="E73" i="9"/>
  <c r="A74" i="9"/>
  <c r="E65" i="1"/>
  <c r="B67" i="1"/>
  <c r="B71" i="7"/>
  <c r="A72" i="7"/>
  <c r="C70" i="7"/>
  <c r="R75" i="13" l="1"/>
  <c r="S75" i="13" s="1"/>
  <c r="R68" i="7"/>
  <c r="S68" i="7" s="1"/>
  <c r="H78" i="14"/>
  <c r="F79" i="14"/>
  <c r="A80" i="14"/>
  <c r="E79" i="14"/>
  <c r="B79" i="14"/>
  <c r="C79" i="14" s="1"/>
  <c r="D79" i="14" s="1"/>
  <c r="G79" i="14" s="1"/>
  <c r="D78" i="13"/>
  <c r="F78" i="13" s="1"/>
  <c r="C78" i="13"/>
  <c r="N76" i="13"/>
  <c r="P76" i="13" s="1"/>
  <c r="A80" i="13"/>
  <c r="B79" i="13"/>
  <c r="M76" i="13"/>
  <c r="E77" i="13"/>
  <c r="G77" i="13"/>
  <c r="I77" i="13" s="1"/>
  <c r="K77" i="13" s="1"/>
  <c r="H77" i="13"/>
  <c r="J77" i="13" s="1"/>
  <c r="L77" i="13" s="1"/>
  <c r="O76" i="13"/>
  <c r="Q76" i="13" s="1"/>
  <c r="G77" i="12"/>
  <c r="H77" i="12" s="1"/>
  <c r="C78" i="12"/>
  <c r="D78" i="12" s="1"/>
  <c r="E78" i="12" s="1"/>
  <c r="F78" i="12" s="1"/>
  <c r="B79" i="12"/>
  <c r="B74" i="9"/>
  <c r="F74" i="9"/>
  <c r="D77" i="11"/>
  <c r="F77" i="11" s="1"/>
  <c r="C77" i="11"/>
  <c r="A79" i="11"/>
  <c r="B78" i="11"/>
  <c r="O76" i="11"/>
  <c r="Q76" i="11" s="1"/>
  <c r="N75" i="11"/>
  <c r="P75" i="11" s="1"/>
  <c r="E76" i="11"/>
  <c r="G76" i="11"/>
  <c r="I76" i="11" s="1"/>
  <c r="K76" i="11" s="1"/>
  <c r="M76" i="11" s="1"/>
  <c r="J75" i="11"/>
  <c r="L75" i="11" s="1"/>
  <c r="M75" i="11" s="1"/>
  <c r="O75" i="11"/>
  <c r="Q75" i="11" s="1"/>
  <c r="R75" i="11" s="1"/>
  <c r="S75" i="11" s="1"/>
  <c r="M69" i="7"/>
  <c r="N69" i="7"/>
  <c r="P69" i="7" s="1"/>
  <c r="C67" i="1"/>
  <c r="D67" i="1" s="1"/>
  <c r="F65" i="1"/>
  <c r="G65" i="1" s="1"/>
  <c r="H65" i="1" s="1"/>
  <c r="H73" i="9"/>
  <c r="O69" i="7"/>
  <c r="Q69" i="7" s="1"/>
  <c r="R69" i="7" s="1"/>
  <c r="G70" i="7"/>
  <c r="I70" i="7" s="1"/>
  <c r="K70" i="7" s="1"/>
  <c r="E70" i="7"/>
  <c r="H70" i="7"/>
  <c r="O70" i="7" s="1"/>
  <c r="Q70" i="7" s="1"/>
  <c r="D71" i="7"/>
  <c r="F71" i="7" s="1"/>
  <c r="C74" i="9"/>
  <c r="D74" i="9" s="1"/>
  <c r="G74" i="9" s="1"/>
  <c r="E74" i="9"/>
  <c r="A75" i="9"/>
  <c r="E66" i="1"/>
  <c r="B68" i="1"/>
  <c r="B72" i="7"/>
  <c r="A73" i="7"/>
  <c r="C71" i="7"/>
  <c r="H78" i="13" l="1"/>
  <c r="J78" i="13" s="1"/>
  <c r="L78" i="13" s="1"/>
  <c r="H79" i="14"/>
  <c r="M77" i="13"/>
  <c r="F80" i="14"/>
  <c r="A81" i="14"/>
  <c r="E80" i="14"/>
  <c r="B80" i="14"/>
  <c r="C80" i="14" s="1"/>
  <c r="D80" i="14" s="1"/>
  <c r="G80" i="14" s="1"/>
  <c r="A81" i="13"/>
  <c r="B80" i="13"/>
  <c r="E78" i="13"/>
  <c r="G78" i="13"/>
  <c r="I78" i="13" s="1"/>
  <c r="K78" i="13" s="1"/>
  <c r="R76" i="13"/>
  <c r="S76" i="13" s="1"/>
  <c r="N77" i="13"/>
  <c r="P77" i="13" s="1"/>
  <c r="D79" i="13"/>
  <c r="F79" i="13" s="1"/>
  <c r="C79" i="13"/>
  <c r="O77" i="13"/>
  <c r="Q77" i="13" s="1"/>
  <c r="G78" i="12"/>
  <c r="H78" i="12" s="1"/>
  <c r="B80" i="12"/>
  <c r="C79" i="12"/>
  <c r="D79" i="12" s="1"/>
  <c r="E79" i="12" s="1"/>
  <c r="F79" i="12" s="1"/>
  <c r="S69" i="7"/>
  <c r="B75" i="9"/>
  <c r="F75" i="9"/>
  <c r="E77" i="11"/>
  <c r="G77" i="11"/>
  <c r="I77" i="11" s="1"/>
  <c r="K77" i="11" s="1"/>
  <c r="D78" i="11"/>
  <c r="F78" i="11" s="1"/>
  <c r="C78" i="11"/>
  <c r="B79" i="11"/>
  <c r="A80" i="11"/>
  <c r="N76" i="11"/>
  <c r="P76" i="11" s="1"/>
  <c r="R76" i="11" s="1"/>
  <c r="S76" i="11" s="1"/>
  <c r="H77" i="11"/>
  <c r="J77" i="11" s="1"/>
  <c r="L77" i="11" s="1"/>
  <c r="M77" i="11" s="1"/>
  <c r="N70" i="7"/>
  <c r="P70" i="7" s="1"/>
  <c r="R70" i="7" s="1"/>
  <c r="C68" i="1"/>
  <c r="D68" i="1" s="1"/>
  <c r="F66" i="1"/>
  <c r="G66" i="1" s="1"/>
  <c r="H66" i="1" s="1"/>
  <c r="J70" i="7"/>
  <c r="L70" i="7" s="1"/>
  <c r="M70" i="7" s="1"/>
  <c r="H74" i="9"/>
  <c r="H71" i="7"/>
  <c r="G71" i="7"/>
  <c r="I71" i="7" s="1"/>
  <c r="K71" i="7" s="1"/>
  <c r="E71" i="7"/>
  <c r="D72" i="7"/>
  <c r="F72" i="7" s="1"/>
  <c r="E75" i="9"/>
  <c r="C75" i="9"/>
  <c r="D75" i="9" s="1"/>
  <c r="G75" i="9" s="1"/>
  <c r="H75" i="9" s="1"/>
  <c r="A76" i="9"/>
  <c r="E67" i="1"/>
  <c r="B69" i="1"/>
  <c r="A74" i="7"/>
  <c r="B73" i="7"/>
  <c r="C72" i="7"/>
  <c r="O78" i="13" l="1"/>
  <c r="Q78" i="13" s="1"/>
  <c r="M78" i="13"/>
  <c r="H80" i="14"/>
  <c r="H79" i="13"/>
  <c r="J79" i="13" s="1"/>
  <c r="L79" i="13" s="1"/>
  <c r="F81" i="14"/>
  <c r="B81" i="14"/>
  <c r="C81" i="14" s="1"/>
  <c r="D81" i="14" s="1"/>
  <c r="G81" i="14" s="1"/>
  <c r="A82" i="14"/>
  <c r="E81" i="14"/>
  <c r="E79" i="13"/>
  <c r="G79" i="13"/>
  <c r="I79" i="13" s="1"/>
  <c r="K79" i="13" s="1"/>
  <c r="R77" i="13"/>
  <c r="S77" i="13" s="1"/>
  <c r="N78" i="13"/>
  <c r="P78" i="13" s="1"/>
  <c r="R78" i="13" s="1"/>
  <c r="S78" i="13" s="1"/>
  <c r="D80" i="13"/>
  <c r="F80" i="13" s="1"/>
  <c r="C80" i="13"/>
  <c r="A82" i="13"/>
  <c r="B81" i="13"/>
  <c r="G79" i="12"/>
  <c r="H79" i="12" s="1"/>
  <c r="B81" i="12"/>
  <c r="C80" i="12"/>
  <c r="D80" i="12" s="1"/>
  <c r="E80" i="12" s="1"/>
  <c r="F80" i="12" s="1"/>
  <c r="B76" i="9"/>
  <c r="F76" i="9"/>
  <c r="E78" i="11"/>
  <c r="G78" i="11"/>
  <c r="I78" i="11" s="1"/>
  <c r="K78" i="11" s="1"/>
  <c r="A81" i="11"/>
  <c r="B80" i="11"/>
  <c r="N77" i="11"/>
  <c r="P77" i="11" s="1"/>
  <c r="H78" i="11"/>
  <c r="H79" i="11"/>
  <c r="J79" i="11" s="1"/>
  <c r="L79" i="11" s="1"/>
  <c r="D79" i="11"/>
  <c r="F79" i="11" s="1"/>
  <c r="C79" i="11"/>
  <c r="O77" i="11"/>
  <c r="Q77" i="11" s="1"/>
  <c r="S70" i="7"/>
  <c r="C69" i="1"/>
  <c r="D69" i="1" s="1"/>
  <c r="F67" i="1"/>
  <c r="G67" i="1" s="1"/>
  <c r="H67" i="1" s="1"/>
  <c r="O71" i="7"/>
  <c r="Q71" i="7" s="1"/>
  <c r="J71" i="7"/>
  <c r="L71" i="7" s="1"/>
  <c r="M71" i="7" s="1"/>
  <c r="H72" i="7"/>
  <c r="G72" i="7"/>
  <c r="I72" i="7" s="1"/>
  <c r="K72" i="7" s="1"/>
  <c r="E72" i="7"/>
  <c r="N71" i="7"/>
  <c r="P71" i="7" s="1"/>
  <c r="D73" i="7"/>
  <c r="F73" i="7" s="1"/>
  <c r="C76" i="9"/>
  <c r="D76" i="9" s="1"/>
  <c r="G76" i="9" s="1"/>
  <c r="E76" i="9"/>
  <c r="A77" i="9"/>
  <c r="E68" i="1"/>
  <c r="B70" i="1"/>
  <c r="A75" i="7"/>
  <c r="B74" i="7"/>
  <c r="C73" i="7"/>
  <c r="O79" i="13" l="1"/>
  <c r="Q79" i="13" s="1"/>
  <c r="M79" i="13"/>
  <c r="H81" i="14"/>
  <c r="F82" i="14"/>
  <c r="A83" i="14"/>
  <c r="E82" i="14"/>
  <c r="B82" i="14"/>
  <c r="C82" i="14" s="1"/>
  <c r="D82" i="14" s="1"/>
  <c r="G82" i="14" s="1"/>
  <c r="D81" i="13"/>
  <c r="F81" i="13" s="1"/>
  <c r="C81" i="13"/>
  <c r="A83" i="13"/>
  <c r="B82" i="13"/>
  <c r="N79" i="13"/>
  <c r="P79" i="13" s="1"/>
  <c r="R79" i="13" s="1"/>
  <c r="E80" i="13"/>
  <c r="G80" i="13"/>
  <c r="I80" i="13" s="1"/>
  <c r="K80" i="13" s="1"/>
  <c r="H80" i="13"/>
  <c r="J80" i="13" s="1"/>
  <c r="L80" i="13" s="1"/>
  <c r="G80" i="12"/>
  <c r="H80" i="12" s="1"/>
  <c r="C81" i="12"/>
  <c r="B82" i="12"/>
  <c r="D81" i="12"/>
  <c r="E81" i="12" s="1"/>
  <c r="F81" i="12" s="1"/>
  <c r="B77" i="9"/>
  <c r="F77" i="9"/>
  <c r="R77" i="11"/>
  <c r="S77" i="11" s="1"/>
  <c r="D80" i="11"/>
  <c r="F80" i="11" s="1"/>
  <c r="O80" i="11" s="1"/>
  <c r="Q80" i="11" s="1"/>
  <c r="H80" i="11"/>
  <c r="J80" i="11" s="1"/>
  <c r="L80" i="11" s="1"/>
  <c r="C80" i="11"/>
  <c r="E79" i="11"/>
  <c r="N79" i="11" s="1"/>
  <c r="P79" i="11" s="1"/>
  <c r="G79" i="11"/>
  <c r="I79" i="11" s="1"/>
  <c r="K79" i="11" s="1"/>
  <c r="M79" i="11" s="1"/>
  <c r="A82" i="11"/>
  <c r="B81" i="11"/>
  <c r="O79" i="11"/>
  <c r="Q79" i="11" s="1"/>
  <c r="J78" i="11"/>
  <c r="L78" i="11" s="1"/>
  <c r="M78" i="11" s="1"/>
  <c r="O78" i="11"/>
  <c r="Q78" i="11" s="1"/>
  <c r="N78" i="11"/>
  <c r="P78" i="11" s="1"/>
  <c r="R71" i="7"/>
  <c r="S71" i="7" s="1"/>
  <c r="C70" i="1"/>
  <c r="D70" i="1" s="1"/>
  <c r="F68" i="1"/>
  <c r="G68" i="1" s="1"/>
  <c r="H68" i="1" s="1"/>
  <c r="O72" i="7"/>
  <c r="Q72" i="7" s="1"/>
  <c r="J72" i="7"/>
  <c r="L72" i="7" s="1"/>
  <c r="M72" i="7" s="1"/>
  <c r="H76" i="9"/>
  <c r="N72" i="7"/>
  <c r="P72" i="7" s="1"/>
  <c r="R72" i="7" s="1"/>
  <c r="G73" i="7"/>
  <c r="I73" i="7" s="1"/>
  <c r="K73" i="7" s="1"/>
  <c r="E73" i="7"/>
  <c r="H73" i="7"/>
  <c r="O73" i="7" s="1"/>
  <c r="Q73" i="7" s="1"/>
  <c r="D74" i="7"/>
  <c r="F74" i="7" s="1"/>
  <c r="C77" i="9"/>
  <c r="D77" i="9" s="1"/>
  <c r="G77" i="9" s="1"/>
  <c r="E77" i="9"/>
  <c r="A78" i="9"/>
  <c r="E69" i="1"/>
  <c r="F69" i="1" s="1"/>
  <c r="B71" i="1"/>
  <c r="C74" i="7"/>
  <c r="A76" i="7"/>
  <c r="B75" i="7"/>
  <c r="H82" i="14" l="1"/>
  <c r="S79" i="13"/>
  <c r="M80" i="13"/>
  <c r="F83" i="14"/>
  <c r="E83" i="14"/>
  <c r="B83" i="14"/>
  <c r="C83" i="14" s="1"/>
  <c r="D83" i="14" s="1"/>
  <c r="G83" i="14" s="1"/>
  <c r="A84" i="14"/>
  <c r="E81" i="13"/>
  <c r="G81" i="13"/>
  <c r="I81" i="13" s="1"/>
  <c r="K81" i="13" s="1"/>
  <c r="H81" i="13"/>
  <c r="J81" i="13" s="1"/>
  <c r="L81" i="13" s="1"/>
  <c r="B83" i="13"/>
  <c r="A84" i="13"/>
  <c r="N80" i="13"/>
  <c r="P80" i="13" s="1"/>
  <c r="D82" i="13"/>
  <c r="F82" i="13" s="1"/>
  <c r="C82" i="13"/>
  <c r="O80" i="13"/>
  <c r="Q80" i="13" s="1"/>
  <c r="C82" i="12"/>
  <c r="D82" i="12" s="1"/>
  <c r="E82" i="12" s="1"/>
  <c r="F82" i="12" s="1"/>
  <c r="B83" i="12"/>
  <c r="G81" i="12"/>
  <c r="H81" i="12" s="1"/>
  <c r="B78" i="9"/>
  <c r="F78" i="9"/>
  <c r="E80" i="11"/>
  <c r="G80" i="11"/>
  <c r="I80" i="11" s="1"/>
  <c r="K80" i="11" s="1"/>
  <c r="M80" i="11" s="1"/>
  <c r="R78" i="11"/>
  <c r="S78" i="11" s="1"/>
  <c r="D81" i="11"/>
  <c r="F81" i="11" s="1"/>
  <c r="C81" i="11"/>
  <c r="R79" i="11"/>
  <c r="S79" i="11" s="1"/>
  <c r="A83" i="11"/>
  <c r="B82" i="11"/>
  <c r="S72" i="7"/>
  <c r="C71" i="1"/>
  <c r="D71" i="1"/>
  <c r="J73" i="7"/>
  <c r="L73" i="7" s="1"/>
  <c r="M73" i="7" s="1"/>
  <c r="H77" i="9"/>
  <c r="D75" i="7"/>
  <c r="F75" i="7" s="1"/>
  <c r="G74" i="7"/>
  <c r="I74" i="7" s="1"/>
  <c r="K74" i="7" s="1"/>
  <c r="E74" i="7"/>
  <c r="H74" i="7"/>
  <c r="J74" i="7" s="1"/>
  <c r="L74" i="7" s="1"/>
  <c r="N73" i="7"/>
  <c r="P73" i="7" s="1"/>
  <c r="R73" i="7" s="1"/>
  <c r="C78" i="9"/>
  <c r="D78" i="9" s="1"/>
  <c r="G78" i="9" s="1"/>
  <c r="E78" i="9"/>
  <c r="A79" i="9"/>
  <c r="E70" i="1"/>
  <c r="B72" i="1"/>
  <c r="G69" i="1"/>
  <c r="H69" i="1" s="1"/>
  <c r="B76" i="7"/>
  <c r="A77" i="7"/>
  <c r="C75" i="7"/>
  <c r="H83" i="14" l="1"/>
  <c r="H82" i="13"/>
  <c r="J82" i="13" s="1"/>
  <c r="L82" i="13" s="1"/>
  <c r="M81" i="13"/>
  <c r="F84" i="14"/>
  <c r="A85" i="14"/>
  <c r="E84" i="14"/>
  <c r="B84" i="14"/>
  <c r="C84" i="14" s="1"/>
  <c r="D84" i="14" s="1"/>
  <c r="G84" i="14" s="1"/>
  <c r="B84" i="13"/>
  <c r="A85" i="13"/>
  <c r="D83" i="13"/>
  <c r="F83" i="13" s="1"/>
  <c r="C83" i="13"/>
  <c r="E82" i="13"/>
  <c r="G82" i="13"/>
  <c r="I82" i="13" s="1"/>
  <c r="K82" i="13" s="1"/>
  <c r="M82" i="13" s="1"/>
  <c r="N81" i="13"/>
  <c r="P81" i="13" s="1"/>
  <c r="R80" i="13"/>
  <c r="S80" i="13" s="1"/>
  <c r="O82" i="13"/>
  <c r="Q82" i="13" s="1"/>
  <c r="O81" i="13"/>
  <c r="Q81" i="13" s="1"/>
  <c r="G82" i="12"/>
  <c r="H82" i="12" s="1"/>
  <c r="C83" i="12"/>
  <c r="D83" i="12" s="1"/>
  <c r="E83" i="12" s="1"/>
  <c r="F83" i="12" s="1"/>
  <c r="B84" i="12"/>
  <c r="B79" i="9"/>
  <c r="F79" i="9"/>
  <c r="A84" i="11"/>
  <c r="B83" i="11"/>
  <c r="H81" i="11"/>
  <c r="J81" i="11" s="1"/>
  <c r="L81" i="11" s="1"/>
  <c r="D82" i="11"/>
  <c r="F82" i="11" s="1"/>
  <c r="H82" i="11"/>
  <c r="J82" i="11" s="1"/>
  <c r="L82" i="11" s="1"/>
  <c r="C82" i="11"/>
  <c r="E81" i="11"/>
  <c r="G81" i="11"/>
  <c r="I81" i="11" s="1"/>
  <c r="K81" i="11" s="1"/>
  <c r="N80" i="11"/>
  <c r="P80" i="11" s="1"/>
  <c r="R80" i="11" s="1"/>
  <c r="S80" i="11" s="1"/>
  <c r="M74" i="7"/>
  <c r="C72" i="1"/>
  <c r="D72" i="1"/>
  <c r="H78" i="9"/>
  <c r="F70" i="1"/>
  <c r="G70" i="1" s="1"/>
  <c r="H70" i="1" s="1"/>
  <c r="H75" i="7"/>
  <c r="O75" i="7" s="1"/>
  <c r="Q75" i="7" s="1"/>
  <c r="S73" i="7"/>
  <c r="G75" i="7"/>
  <c r="I75" i="7" s="1"/>
  <c r="K75" i="7" s="1"/>
  <c r="E75" i="7"/>
  <c r="N74" i="7"/>
  <c r="P74" i="7" s="1"/>
  <c r="D76" i="7"/>
  <c r="F76" i="7" s="1"/>
  <c r="O74" i="7"/>
  <c r="Q74" i="7" s="1"/>
  <c r="E79" i="9"/>
  <c r="C79" i="9"/>
  <c r="D79" i="9" s="1"/>
  <c r="G79" i="9" s="1"/>
  <c r="A80" i="9"/>
  <c r="E71" i="1"/>
  <c r="B73" i="1"/>
  <c r="C76" i="7"/>
  <c r="A78" i="7"/>
  <c r="B77" i="7"/>
  <c r="R81" i="13" l="1"/>
  <c r="R74" i="7"/>
  <c r="H84" i="14"/>
  <c r="S81" i="13"/>
  <c r="S74" i="7"/>
  <c r="F85" i="14"/>
  <c r="A86" i="14"/>
  <c r="E85" i="14"/>
  <c r="B85" i="14"/>
  <c r="C85" i="14" s="1"/>
  <c r="D85" i="14" s="1"/>
  <c r="G85" i="14" s="1"/>
  <c r="H83" i="13"/>
  <c r="E83" i="13"/>
  <c r="G83" i="13"/>
  <c r="I83" i="13" s="1"/>
  <c r="K83" i="13" s="1"/>
  <c r="B85" i="13"/>
  <c r="A86" i="13"/>
  <c r="N82" i="13"/>
  <c r="P82" i="13" s="1"/>
  <c r="R82" i="13" s="1"/>
  <c r="S82" i="13" s="1"/>
  <c r="D84" i="13"/>
  <c r="F84" i="13" s="1"/>
  <c r="C84" i="13"/>
  <c r="G83" i="12"/>
  <c r="H83" i="12" s="1"/>
  <c r="C84" i="12"/>
  <c r="D84" i="12" s="1"/>
  <c r="E84" i="12" s="1"/>
  <c r="F84" i="12" s="1"/>
  <c r="B85" i="12"/>
  <c r="B80" i="9"/>
  <c r="F80" i="9"/>
  <c r="H79" i="9"/>
  <c r="M81" i="11"/>
  <c r="D83" i="11"/>
  <c r="F83" i="11" s="1"/>
  <c r="C83" i="11"/>
  <c r="N81" i="11"/>
  <c r="P81" i="11" s="1"/>
  <c r="A85" i="11"/>
  <c r="B84" i="11"/>
  <c r="O82" i="11"/>
  <c r="Q82" i="11" s="1"/>
  <c r="E82" i="11"/>
  <c r="G82" i="11"/>
  <c r="I82" i="11" s="1"/>
  <c r="K82" i="11" s="1"/>
  <c r="M82" i="11" s="1"/>
  <c r="O81" i="11"/>
  <c r="Q81" i="11" s="1"/>
  <c r="R81" i="11" s="1"/>
  <c r="S81" i="11" s="1"/>
  <c r="J75" i="7"/>
  <c r="L75" i="7" s="1"/>
  <c r="M75" i="7" s="1"/>
  <c r="C73" i="1"/>
  <c r="D73" i="1"/>
  <c r="F71" i="1"/>
  <c r="G71" i="1" s="1"/>
  <c r="H71" i="1" s="1"/>
  <c r="D77" i="7"/>
  <c r="F77" i="7" s="1"/>
  <c r="G76" i="7"/>
  <c r="I76" i="7" s="1"/>
  <c r="K76" i="7" s="1"/>
  <c r="E76" i="7"/>
  <c r="H76" i="7"/>
  <c r="N75" i="7"/>
  <c r="P75" i="7" s="1"/>
  <c r="R75" i="7" s="1"/>
  <c r="E80" i="9"/>
  <c r="C80" i="9"/>
  <c r="D80" i="9" s="1"/>
  <c r="G80" i="9" s="1"/>
  <c r="A81" i="9"/>
  <c r="E72" i="1"/>
  <c r="F72" i="1" s="1"/>
  <c r="B74" i="1"/>
  <c r="C77" i="7"/>
  <c r="A79" i="7"/>
  <c r="B78" i="7"/>
  <c r="H85" i="14" l="1"/>
  <c r="H84" i="13"/>
  <c r="J84" i="13" s="1"/>
  <c r="L84" i="13" s="1"/>
  <c r="F86" i="14"/>
  <c r="B86" i="14"/>
  <c r="C86" i="14" s="1"/>
  <c r="D86" i="14" s="1"/>
  <c r="G86" i="14" s="1"/>
  <c r="A87" i="14"/>
  <c r="E86" i="14"/>
  <c r="A87" i="13"/>
  <c r="B86" i="13"/>
  <c r="E84" i="13"/>
  <c r="G84" i="13"/>
  <c r="I84" i="13" s="1"/>
  <c r="K84" i="13" s="1"/>
  <c r="D85" i="13"/>
  <c r="F85" i="13" s="1"/>
  <c r="C85" i="13"/>
  <c r="N83" i="13"/>
  <c r="P83" i="13" s="1"/>
  <c r="O84" i="13"/>
  <c r="Q84" i="13" s="1"/>
  <c r="J83" i="13"/>
  <c r="L83" i="13" s="1"/>
  <c r="M83" i="13" s="1"/>
  <c r="O83" i="13"/>
  <c r="Q83" i="13" s="1"/>
  <c r="R83" i="13" s="1"/>
  <c r="G84" i="12"/>
  <c r="H84" i="12" s="1"/>
  <c r="C85" i="12"/>
  <c r="D85" i="12" s="1"/>
  <c r="E85" i="12" s="1"/>
  <c r="F85" i="12" s="1"/>
  <c r="B86" i="12"/>
  <c r="B81" i="9"/>
  <c r="F81" i="9"/>
  <c r="E83" i="11"/>
  <c r="G83" i="11"/>
  <c r="I83" i="11" s="1"/>
  <c r="K83" i="11" s="1"/>
  <c r="N82" i="11"/>
  <c r="P82" i="11" s="1"/>
  <c r="R82" i="11" s="1"/>
  <c r="S82" i="11" s="1"/>
  <c r="H83" i="11"/>
  <c r="J83" i="11" s="1"/>
  <c r="L83" i="11" s="1"/>
  <c r="M83" i="11" s="1"/>
  <c r="D84" i="11"/>
  <c r="F84" i="11" s="1"/>
  <c r="C84" i="11"/>
  <c r="B85" i="11"/>
  <c r="A86" i="11"/>
  <c r="H77" i="7"/>
  <c r="O77" i="7" s="1"/>
  <c r="Q77" i="7" s="1"/>
  <c r="C74" i="1"/>
  <c r="D74" i="1" s="1"/>
  <c r="S75" i="7"/>
  <c r="H80" i="9"/>
  <c r="O76" i="7"/>
  <c r="Q76" i="7" s="1"/>
  <c r="J76" i="7"/>
  <c r="L76" i="7" s="1"/>
  <c r="M76" i="7" s="1"/>
  <c r="D78" i="7"/>
  <c r="F78" i="7" s="1"/>
  <c r="G77" i="7"/>
  <c r="I77" i="7" s="1"/>
  <c r="K77" i="7" s="1"/>
  <c r="E77" i="7"/>
  <c r="N76" i="7"/>
  <c r="P76" i="7" s="1"/>
  <c r="C81" i="9"/>
  <c r="D81" i="9" s="1"/>
  <c r="G81" i="9" s="1"/>
  <c r="E81" i="9"/>
  <c r="A82" i="9"/>
  <c r="G72" i="1"/>
  <c r="H72" i="1" s="1"/>
  <c r="E73" i="1"/>
  <c r="B75" i="1"/>
  <c r="C78" i="7"/>
  <c r="A80" i="7"/>
  <c r="B79" i="7"/>
  <c r="M84" i="13" l="1"/>
  <c r="J77" i="7"/>
  <c r="L77" i="7" s="1"/>
  <c r="M77" i="7" s="1"/>
  <c r="H86" i="14"/>
  <c r="H85" i="13"/>
  <c r="J85" i="13" s="1"/>
  <c r="L85" i="13" s="1"/>
  <c r="S83" i="13"/>
  <c r="F87" i="14"/>
  <c r="A88" i="14"/>
  <c r="E87" i="14"/>
  <c r="B87" i="14"/>
  <c r="C87" i="14" s="1"/>
  <c r="D87" i="14" s="1"/>
  <c r="G87" i="14" s="1"/>
  <c r="N84" i="13"/>
  <c r="P84" i="13" s="1"/>
  <c r="R84" i="13" s="1"/>
  <c r="S84" i="13" s="1"/>
  <c r="E85" i="13"/>
  <c r="G85" i="13"/>
  <c r="I85" i="13" s="1"/>
  <c r="K85" i="13" s="1"/>
  <c r="D86" i="13"/>
  <c r="F86" i="13" s="1"/>
  <c r="C86" i="13"/>
  <c r="O85" i="13"/>
  <c r="Q85" i="13" s="1"/>
  <c r="A88" i="13"/>
  <c r="B87" i="13"/>
  <c r="G85" i="12"/>
  <c r="H85" i="12" s="1"/>
  <c r="C86" i="12"/>
  <c r="D86" i="12" s="1"/>
  <c r="E86" i="12" s="1"/>
  <c r="F86" i="12" s="1"/>
  <c r="B87" i="12"/>
  <c r="B82" i="9"/>
  <c r="F82" i="9"/>
  <c r="H84" i="11"/>
  <c r="J84" i="11" s="1"/>
  <c r="L84" i="11" s="1"/>
  <c r="A87" i="11"/>
  <c r="B86" i="11"/>
  <c r="D85" i="11"/>
  <c r="F85" i="11" s="1"/>
  <c r="C85" i="11"/>
  <c r="E84" i="11"/>
  <c r="G84" i="11"/>
  <c r="I84" i="11" s="1"/>
  <c r="K84" i="11" s="1"/>
  <c r="N83" i="11"/>
  <c r="P83" i="11" s="1"/>
  <c r="O83" i="11"/>
  <c r="Q83" i="11" s="1"/>
  <c r="R83" i="11" s="1"/>
  <c r="S83" i="11" s="1"/>
  <c r="C75" i="1"/>
  <c r="D75" i="1" s="1"/>
  <c r="F73" i="1"/>
  <c r="G73" i="1" s="1"/>
  <c r="H73" i="1" s="1"/>
  <c r="H81" i="9"/>
  <c r="H78" i="7"/>
  <c r="J78" i="7" s="1"/>
  <c r="L78" i="7" s="1"/>
  <c r="D79" i="7"/>
  <c r="F79" i="7" s="1"/>
  <c r="G78" i="7"/>
  <c r="I78" i="7" s="1"/>
  <c r="K78" i="7" s="1"/>
  <c r="E78" i="7"/>
  <c r="N77" i="7"/>
  <c r="P77" i="7" s="1"/>
  <c r="R77" i="7" s="1"/>
  <c r="R76" i="7"/>
  <c r="S76" i="7" s="1"/>
  <c r="C82" i="9"/>
  <c r="D82" i="9" s="1"/>
  <c r="G82" i="9" s="1"/>
  <c r="E82" i="9"/>
  <c r="A83" i="9"/>
  <c r="B76" i="1"/>
  <c r="E74" i="1"/>
  <c r="C79" i="7"/>
  <c r="B80" i="7"/>
  <c r="A81" i="7"/>
  <c r="M85" i="13" l="1"/>
  <c r="H86" i="13"/>
  <c r="J86" i="13" s="1"/>
  <c r="L86" i="13" s="1"/>
  <c r="H87" i="14"/>
  <c r="F88" i="14"/>
  <c r="A89" i="14"/>
  <c r="E88" i="14"/>
  <c r="B88" i="14"/>
  <c r="C88" i="14" s="1"/>
  <c r="D88" i="14" s="1"/>
  <c r="G88" i="14" s="1"/>
  <c r="N85" i="13"/>
  <c r="P85" i="13" s="1"/>
  <c r="R85" i="13" s="1"/>
  <c r="S85" i="13" s="1"/>
  <c r="D87" i="13"/>
  <c r="F87" i="13" s="1"/>
  <c r="C87" i="13"/>
  <c r="A89" i="13"/>
  <c r="B88" i="13"/>
  <c r="E86" i="13"/>
  <c r="G86" i="13"/>
  <c r="I86" i="13" s="1"/>
  <c r="K86" i="13" s="1"/>
  <c r="G86" i="12"/>
  <c r="H86" i="12" s="1"/>
  <c r="B88" i="12"/>
  <c r="C87" i="12"/>
  <c r="D87" i="12" s="1"/>
  <c r="E87" i="12" s="1"/>
  <c r="F87" i="12" s="1"/>
  <c r="B83" i="9"/>
  <c r="F83" i="9"/>
  <c r="H85" i="11"/>
  <c r="J85" i="11" s="1"/>
  <c r="L85" i="11" s="1"/>
  <c r="D86" i="11"/>
  <c r="F86" i="11" s="1"/>
  <c r="C86" i="11"/>
  <c r="A88" i="11"/>
  <c r="B87" i="11"/>
  <c r="N84" i="11"/>
  <c r="P84" i="11" s="1"/>
  <c r="M84" i="11"/>
  <c r="E85" i="11"/>
  <c r="G85" i="11"/>
  <c r="I85" i="11" s="1"/>
  <c r="K85" i="11" s="1"/>
  <c r="O84" i="11"/>
  <c r="Q84" i="11" s="1"/>
  <c r="R84" i="11" s="1"/>
  <c r="O78" i="7"/>
  <c r="Q78" i="7" s="1"/>
  <c r="H79" i="7"/>
  <c r="J79" i="7" s="1"/>
  <c r="L79" i="7" s="1"/>
  <c r="C76" i="1"/>
  <c r="D76" i="1" s="1"/>
  <c r="F74" i="1"/>
  <c r="G74" i="1" s="1"/>
  <c r="H74" i="1" s="1"/>
  <c r="H82" i="9"/>
  <c r="S77" i="7"/>
  <c r="G79" i="7"/>
  <c r="I79" i="7" s="1"/>
  <c r="K79" i="7" s="1"/>
  <c r="E79" i="7"/>
  <c r="M78" i="7"/>
  <c r="D80" i="7"/>
  <c r="F80" i="7" s="1"/>
  <c r="N78" i="7"/>
  <c r="P78" i="7" s="1"/>
  <c r="E83" i="9"/>
  <c r="C83" i="9"/>
  <c r="D83" i="9" s="1"/>
  <c r="G83" i="9" s="1"/>
  <c r="A84" i="9"/>
  <c r="B77" i="1"/>
  <c r="E75" i="1"/>
  <c r="C80" i="7"/>
  <c r="A82" i="7"/>
  <c r="B81" i="7"/>
  <c r="O86" i="13" l="1"/>
  <c r="Q86" i="13" s="1"/>
  <c r="R78" i="7"/>
  <c r="O79" i="7"/>
  <c r="Q79" i="7" s="1"/>
  <c r="M86" i="13"/>
  <c r="H87" i="13"/>
  <c r="J87" i="13" s="1"/>
  <c r="L87" i="13" s="1"/>
  <c r="H88" i="14"/>
  <c r="F89" i="14"/>
  <c r="E89" i="14"/>
  <c r="A90" i="14"/>
  <c r="B89" i="14"/>
  <c r="C89" i="14" s="1"/>
  <c r="D89" i="14" s="1"/>
  <c r="G89" i="14" s="1"/>
  <c r="D88" i="13"/>
  <c r="F88" i="13" s="1"/>
  <c r="C88" i="13"/>
  <c r="N86" i="13"/>
  <c r="P86" i="13" s="1"/>
  <c r="R86" i="13" s="1"/>
  <c r="A90" i="13"/>
  <c r="B89" i="13"/>
  <c r="E87" i="13"/>
  <c r="G87" i="13"/>
  <c r="I87" i="13" s="1"/>
  <c r="K87" i="13" s="1"/>
  <c r="G87" i="12"/>
  <c r="H87" i="12" s="1"/>
  <c r="B89" i="12"/>
  <c r="C88" i="12"/>
  <c r="D88" i="12" s="1"/>
  <c r="E88" i="12" s="1"/>
  <c r="F88" i="12" s="1"/>
  <c r="B84" i="9"/>
  <c r="F84" i="9"/>
  <c r="S84" i="11"/>
  <c r="E86" i="11"/>
  <c r="G86" i="11"/>
  <c r="I86" i="11" s="1"/>
  <c r="K86" i="11" s="1"/>
  <c r="H86" i="11"/>
  <c r="J86" i="11" s="1"/>
  <c r="L86" i="11" s="1"/>
  <c r="N85" i="11"/>
  <c r="P85" i="11" s="1"/>
  <c r="M85" i="11"/>
  <c r="B88" i="11"/>
  <c r="A89" i="11"/>
  <c r="D87" i="11"/>
  <c r="F87" i="11" s="1"/>
  <c r="O87" i="11" s="1"/>
  <c r="Q87" i="11" s="1"/>
  <c r="H87" i="11"/>
  <c r="J87" i="11" s="1"/>
  <c r="L87" i="11" s="1"/>
  <c r="C87" i="11"/>
  <c r="O85" i="11"/>
  <c r="Q85" i="11" s="1"/>
  <c r="R85" i="11" s="1"/>
  <c r="N79" i="7"/>
  <c r="P79" i="7" s="1"/>
  <c r="R79" i="7" s="1"/>
  <c r="S78" i="7"/>
  <c r="C77" i="1"/>
  <c r="D77" i="1" s="1"/>
  <c r="F75" i="1"/>
  <c r="G75" i="1" s="1"/>
  <c r="H75" i="1" s="1"/>
  <c r="H83" i="9"/>
  <c r="G80" i="7"/>
  <c r="I80" i="7" s="1"/>
  <c r="K80" i="7" s="1"/>
  <c r="E80" i="7"/>
  <c r="D81" i="7"/>
  <c r="F81" i="7" s="1"/>
  <c r="H80" i="7"/>
  <c r="J80" i="7" s="1"/>
  <c r="L80" i="7" s="1"/>
  <c r="M79" i="7"/>
  <c r="C84" i="9"/>
  <c r="D84" i="9" s="1"/>
  <c r="G84" i="9" s="1"/>
  <c r="E84" i="9"/>
  <c r="A85" i="9"/>
  <c r="E76" i="1"/>
  <c r="B78" i="1"/>
  <c r="A83" i="7"/>
  <c r="B82" i="7"/>
  <c r="C81" i="7"/>
  <c r="H89" i="14" l="1"/>
  <c r="M87" i="13"/>
  <c r="S86" i="13"/>
  <c r="O87" i="13"/>
  <c r="Q87" i="13" s="1"/>
  <c r="H88" i="13"/>
  <c r="J88" i="13" s="1"/>
  <c r="L88" i="13" s="1"/>
  <c r="F90" i="14"/>
  <c r="A91" i="14"/>
  <c r="E90" i="14"/>
  <c r="B90" i="14"/>
  <c r="C90" i="14" s="1"/>
  <c r="D90" i="14" s="1"/>
  <c r="G90" i="14" s="1"/>
  <c r="E88" i="13"/>
  <c r="G88" i="13"/>
  <c r="I88" i="13" s="1"/>
  <c r="K88" i="13" s="1"/>
  <c r="N87" i="13"/>
  <c r="P87" i="13" s="1"/>
  <c r="D89" i="13"/>
  <c r="F89" i="13" s="1"/>
  <c r="C89" i="13"/>
  <c r="A91" i="13"/>
  <c r="B90" i="13"/>
  <c r="G88" i="12"/>
  <c r="H88" i="12" s="1"/>
  <c r="C89" i="12"/>
  <c r="D89" i="12" s="1"/>
  <c r="E89" i="12" s="1"/>
  <c r="F89" i="12" s="1"/>
  <c r="B90" i="12"/>
  <c r="B85" i="9"/>
  <c r="F85" i="9"/>
  <c r="S85" i="11"/>
  <c r="A90" i="11"/>
  <c r="B89" i="11"/>
  <c r="D88" i="11"/>
  <c r="F88" i="11" s="1"/>
  <c r="C88" i="11"/>
  <c r="E87" i="11"/>
  <c r="G87" i="11"/>
  <c r="I87" i="11" s="1"/>
  <c r="K87" i="11" s="1"/>
  <c r="M87" i="11" s="1"/>
  <c r="M86" i="11"/>
  <c r="N86" i="11"/>
  <c r="P86" i="11" s="1"/>
  <c r="O86" i="11"/>
  <c r="Q86" i="11" s="1"/>
  <c r="R86" i="11" s="1"/>
  <c r="M80" i="7"/>
  <c r="C78" i="1"/>
  <c r="D78" i="1" s="1"/>
  <c r="F76" i="1"/>
  <c r="G76" i="1" s="1"/>
  <c r="H76" i="1" s="1"/>
  <c r="H84" i="9"/>
  <c r="H81" i="7"/>
  <c r="O81" i="7" s="1"/>
  <c r="Q81" i="7" s="1"/>
  <c r="S79" i="7"/>
  <c r="G81" i="7"/>
  <c r="I81" i="7" s="1"/>
  <c r="K81" i="7" s="1"/>
  <c r="E81" i="7"/>
  <c r="D82" i="7"/>
  <c r="F82" i="7" s="1"/>
  <c r="O80" i="7"/>
  <c r="Q80" i="7" s="1"/>
  <c r="N80" i="7"/>
  <c r="P80" i="7" s="1"/>
  <c r="C85" i="9"/>
  <c r="D85" i="9" s="1"/>
  <c r="G85" i="9" s="1"/>
  <c r="E85" i="9"/>
  <c r="A86" i="9"/>
  <c r="E77" i="1"/>
  <c r="B79" i="1"/>
  <c r="C82" i="7"/>
  <c r="B83" i="7"/>
  <c r="A84" i="7"/>
  <c r="R87" i="13" l="1"/>
  <c r="S87" i="13" s="1"/>
  <c r="O88" i="13"/>
  <c r="Q88" i="13" s="1"/>
  <c r="M88" i="13"/>
  <c r="H90" i="14"/>
  <c r="F91" i="14"/>
  <c r="E91" i="14"/>
  <c r="B91" i="14"/>
  <c r="C91" i="14" s="1"/>
  <c r="D91" i="14" s="1"/>
  <c r="G91" i="14" s="1"/>
  <c r="H91" i="14" s="1"/>
  <c r="A92" i="14"/>
  <c r="D90" i="13"/>
  <c r="F90" i="13" s="1"/>
  <c r="C90" i="13"/>
  <c r="H89" i="13"/>
  <c r="J89" i="13" s="1"/>
  <c r="L89" i="13" s="1"/>
  <c r="A92" i="13"/>
  <c r="B91" i="13"/>
  <c r="E89" i="13"/>
  <c r="G89" i="13"/>
  <c r="I89" i="13" s="1"/>
  <c r="K89" i="13" s="1"/>
  <c r="N88" i="13"/>
  <c r="P88" i="13" s="1"/>
  <c r="G89" i="12"/>
  <c r="H89" i="12" s="1"/>
  <c r="C90" i="12"/>
  <c r="D90" i="12" s="1"/>
  <c r="E90" i="12" s="1"/>
  <c r="F90" i="12" s="1"/>
  <c r="B91" i="12"/>
  <c r="B86" i="9"/>
  <c r="F86" i="9"/>
  <c r="S86" i="11"/>
  <c r="E88" i="11"/>
  <c r="G88" i="11"/>
  <c r="I88" i="11" s="1"/>
  <c r="K88" i="11" s="1"/>
  <c r="H88" i="11"/>
  <c r="J88" i="11" s="1"/>
  <c r="L88" i="11" s="1"/>
  <c r="M88" i="11" s="1"/>
  <c r="D89" i="11"/>
  <c r="F89" i="11" s="1"/>
  <c r="C89" i="11"/>
  <c r="A91" i="11"/>
  <c r="B90" i="11"/>
  <c r="N87" i="11"/>
  <c r="P87" i="11" s="1"/>
  <c r="R87" i="11" s="1"/>
  <c r="S87" i="11" s="1"/>
  <c r="C79" i="1"/>
  <c r="D79" i="1" s="1"/>
  <c r="F77" i="1"/>
  <c r="G77" i="1" s="1"/>
  <c r="H77" i="1" s="1"/>
  <c r="J81" i="7"/>
  <c r="L81" i="7" s="1"/>
  <c r="M81" i="7" s="1"/>
  <c r="H85" i="9"/>
  <c r="N81" i="7"/>
  <c r="P81" i="7" s="1"/>
  <c r="R81" i="7" s="1"/>
  <c r="H82" i="7"/>
  <c r="O82" i="7" s="1"/>
  <c r="Q82" i="7" s="1"/>
  <c r="G82" i="7"/>
  <c r="I82" i="7" s="1"/>
  <c r="K82" i="7" s="1"/>
  <c r="E82" i="7"/>
  <c r="R80" i="7"/>
  <c r="S80" i="7" s="1"/>
  <c r="D83" i="7"/>
  <c r="F83" i="7" s="1"/>
  <c r="C86" i="9"/>
  <c r="D86" i="9" s="1"/>
  <c r="G86" i="9" s="1"/>
  <c r="E86" i="9"/>
  <c r="A87" i="9"/>
  <c r="E78" i="1"/>
  <c r="B80" i="1"/>
  <c r="B84" i="7"/>
  <c r="A85" i="7"/>
  <c r="C83" i="7"/>
  <c r="R88" i="13" l="1"/>
  <c r="S88" i="13" s="1"/>
  <c r="M89" i="13"/>
  <c r="F92" i="14"/>
  <c r="A93" i="14"/>
  <c r="E92" i="14"/>
  <c r="B92" i="14"/>
  <c r="C92" i="14" s="1"/>
  <c r="D92" i="14" s="1"/>
  <c r="G92" i="14" s="1"/>
  <c r="H92" i="14" s="1"/>
  <c r="E90" i="13"/>
  <c r="G90" i="13"/>
  <c r="I90" i="13" s="1"/>
  <c r="K90" i="13" s="1"/>
  <c r="N89" i="13"/>
  <c r="P89" i="13" s="1"/>
  <c r="H90" i="13"/>
  <c r="J90" i="13" s="1"/>
  <c r="L90" i="13" s="1"/>
  <c r="D91" i="13"/>
  <c r="F91" i="13" s="1"/>
  <c r="C91" i="13"/>
  <c r="B92" i="13"/>
  <c r="A93" i="13"/>
  <c r="O89" i="13"/>
  <c r="Q89" i="13" s="1"/>
  <c r="G90" i="12"/>
  <c r="H90" i="12" s="1"/>
  <c r="C91" i="12"/>
  <c r="D91" i="12" s="1"/>
  <c r="E91" i="12" s="1"/>
  <c r="F91" i="12" s="1"/>
  <c r="B92" i="12"/>
  <c r="B87" i="9"/>
  <c r="F87" i="9"/>
  <c r="H89" i="11"/>
  <c r="J89" i="11" s="1"/>
  <c r="L89" i="11" s="1"/>
  <c r="A92" i="11"/>
  <c r="B91" i="11"/>
  <c r="N88" i="11"/>
  <c r="P88" i="11" s="1"/>
  <c r="D90" i="11"/>
  <c r="F90" i="11" s="1"/>
  <c r="C90" i="11"/>
  <c r="E89" i="11"/>
  <c r="G89" i="11"/>
  <c r="I89" i="11" s="1"/>
  <c r="K89" i="11" s="1"/>
  <c r="O88" i="11"/>
  <c r="Q88" i="11" s="1"/>
  <c r="R88" i="11" s="1"/>
  <c r="S88" i="11" s="1"/>
  <c r="C80" i="1"/>
  <c r="D80" i="1" s="1"/>
  <c r="F78" i="1"/>
  <c r="G78" i="1" s="1"/>
  <c r="H78" i="1" s="1"/>
  <c r="J82" i="7"/>
  <c r="L82" i="7" s="1"/>
  <c r="M82" i="7" s="1"/>
  <c r="H86" i="9"/>
  <c r="H83" i="7"/>
  <c r="J83" i="7" s="1"/>
  <c r="L83" i="7" s="1"/>
  <c r="S81" i="7"/>
  <c r="D84" i="7"/>
  <c r="F84" i="7" s="1"/>
  <c r="G83" i="7"/>
  <c r="I83" i="7" s="1"/>
  <c r="K83" i="7" s="1"/>
  <c r="E83" i="7"/>
  <c r="N82" i="7"/>
  <c r="P82" i="7" s="1"/>
  <c r="R82" i="7" s="1"/>
  <c r="E87" i="9"/>
  <c r="C87" i="9"/>
  <c r="D87" i="9" s="1"/>
  <c r="G87" i="9" s="1"/>
  <c r="A88" i="9"/>
  <c r="E79" i="1"/>
  <c r="B81" i="1"/>
  <c r="C84" i="7"/>
  <c r="A86" i="7"/>
  <c r="B85" i="7"/>
  <c r="H91" i="13" l="1"/>
  <c r="J91" i="13" s="1"/>
  <c r="L91" i="13" s="1"/>
  <c r="R89" i="13"/>
  <c r="S89" i="13" s="1"/>
  <c r="M90" i="13"/>
  <c r="F93" i="14"/>
  <c r="A94" i="14"/>
  <c r="E93" i="14"/>
  <c r="B93" i="14"/>
  <c r="C93" i="14" s="1"/>
  <c r="D93" i="14" s="1"/>
  <c r="G93" i="14" s="1"/>
  <c r="B93" i="13"/>
  <c r="A94" i="13"/>
  <c r="E91" i="13"/>
  <c r="G91" i="13"/>
  <c r="I91" i="13" s="1"/>
  <c r="K91" i="13" s="1"/>
  <c r="N90" i="13"/>
  <c r="P90" i="13" s="1"/>
  <c r="D92" i="13"/>
  <c r="F92" i="13" s="1"/>
  <c r="C92" i="13"/>
  <c r="O90" i="13"/>
  <c r="Q90" i="13" s="1"/>
  <c r="G91" i="12"/>
  <c r="H91" i="12" s="1"/>
  <c r="C92" i="12"/>
  <c r="D92" i="12" s="1"/>
  <c r="E92" i="12" s="1"/>
  <c r="F92" i="12" s="1"/>
  <c r="B93" i="12"/>
  <c r="B88" i="9"/>
  <c r="F88" i="9"/>
  <c r="D91" i="11"/>
  <c r="F91" i="11" s="1"/>
  <c r="C91" i="11"/>
  <c r="N89" i="11"/>
  <c r="P89" i="11" s="1"/>
  <c r="A93" i="11"/>
  <c r="B92" i="11"/>
  <c r="H90" i="11"/>
  <c r="J90" i="11" s="1"/>
  <c r="L90" i="11" s="1"/>
  <c r="M89" i="11"/>
  <c r="E90" i="11"/>
  <c r="G90" i="11"/>
  <c r="I90" i="11" s="1"/>
  <c r="K90" i="11" s="1"/>
  <c r="O89" i="11"/>
  <c r="Q89" i="11" s="1"/>
  <c r="R89" i="11" s="1"/>
  <c r="O83" i="7"/>
  <c r="Q83" i="7" s="1"/>
  <c r="C81" i="1"/>
  <c r="D81" i="1" s="1"/>
  <c r="F79" i="1"/>
  <c r="G79" i="1" s="1"/>
  <c r="H79" i="1" s="1"/>
  <c r="S82" i="7"/>
  <c r="H87" i="9"/>
  <c r="H84" i="7"/>
  <c r="O84" i="7" s="1"/>
  <c r="Q84" i="7" s="1"/>
  <c r="D85" i="7"/>
  <c r="F85" i="7" s="1"/>
  <c r="G84" i="7"/>
  <c r="I84" i="7" s="1"/>
  <c r="K84" i="7" s="1"/>
  <c r="E84" i="7"/>
  <c r="N83" i="7"/>
  <c r="P83" i="7" s="1"/>
  <c r="M83" i="7"/>
  <c r="E88" i="9"/>
  <c r="C88" i="9"/>
  <c r="D88" i="9" s="1"/>
  <c r="G88" i="9" s="1"/>
  <c r="A89" i="9"/>
  <c r="E80" i="1"/>
  <c r="B82" i="1"/>
  <c r="A87" i="7"/>
  <c r="B86" i="7"/>
  <c r="C85" i="7"/>
  <c r="R83" i="7" l="1"/>
  <c r="S83" i="7" s="1"/>
  <c r="M91" i="13"/>
  <c r="H93" i="14"/>
  <c r="H92" i="13"/>
  <c r="J92" i="13" s="1"/>
  <c r="L92" i="13" s="1"/>
  <c r="O91" i="13"/>
  <c r="Q91" i="13" s="1"/>
  <c r="F94" i="14"/>
  <c r="B94" i="14"/>
  <c r="C94" i="14" s="1"/>
  <c r="D94" i="14" s="1"/>
  <c r="G94" i="14" s="1"/>
  <c r="A95" i="14"/>
  <c r="E94" i="14"/>
  <c r="R90" i="13"/>
  <c r="S90" i="13" s="1"/>
  <c r="A95" i="13"/>
  <c r="B94" i="13"/>
  <c r="D93" i="13"/>
  <c r="F93" i="13" s="1"/>
  <c r="C93" i="13"/>
  <c r="E92" i="13"/>
  <c r="G92" i="13"/>
  <c r="I92" i="13" s="1"/>
  <c r="K92" i="13" s="1"/>
  <c r="N91" i="13"/>
  <c r="P91" i="13" s="1"/>
  <c r="G92" i="12"/>
  <c r="H92" i="12" s="1"/>
  <c r="C93" i="12"/>
  <c r="D93" i="12" s="1"/>
  <c r="E93" i="12" s="1"/>
  <c r="F93" i="12" s="1"/>
  <c r="B94" i="12"/>
  <c r="B89" i="9"/>
  <c r="F89" i="9"/>
  <c r="S89" i="11"/>
  <c r="E91" i="11"/>
  <c r="G91" i="11"/>
  <c r="I91" i="11" s="1"/>
  <c r="K91" i="11" s="1"/>
  <c r="B93" i="11"/>
  <c r="A94" i="11"/>
  <c r="M90" i="11"/>
  <c r="H91" i="11"/>
  <c r="J91" i="11" s="1"/>
  <c r="L91" i="11" s="1"/>
  <c r="M91" i="11" s="1"/>
  <c r="N90" i="11"/>
  <c r="P90" i="11" s="1"/>
  <c r="D92" i="11"/>
  <c r="F92" i="11" s="1"/>
  <c r="C92" i="11"/>
  <c r="O90" i="11"/>
  <c r="Q90" i="11" s="1"/>
  <c r="H85" i="7"/>
  <c r="J85" i="7" s="1"/>
  <c r="L85" i="7" s="1"/>
  <c r="C82" i="1"/>
  <c r="D82" i="1" s="1"/>
  <c r="H88" i="9"/>
  <c r="F80" i="1"/>
  <c r="G80" i="1" s="1"/>
  <c r="H80" i="1" s="1"/>
  <c r="J84" i="7"/>
  <c r="L84" i="7" s="1"/>
  <c r="M84" i="7" s="1"/>
  <c r="G85" i="7"/>
  <c r="I85" i="7" s="1"/>
  <c r="K85" i="7" s="1"/>
  <c r="E85" i="7"/>
  <c r="D86" i="7"/>
  <c r="F86" i="7" s="1"/>
  <c r="N84" i="7"/>
  <c r="P84" i="7" s="1"/>
  <c r="R84" i="7" s="1"/>
  <c r="O85" i="7"/>
  <c r="Q85" i="7" s="1"/>
  <c r="C89" i="9"/>
  <c r="D89" i="9" s="1"/>
  <c r="G89" i="9" s="1"/>
  <c r="E89" i="9"/>
  <c r="A90" i="9"/>
  <c r="E81" i="1"/>
  <c r="B83" i="1"/>
  <c r="B87" i="7"/>
  <c r="A88" i="7"/>
  <c r="C86" i="7"/>
  <c r="O92" i="13" l="1"/>
  <c r="Q92" i="13" s="1"/>
  <c r="M92" i="13"/>
  <c r="R91" i="13"/>
  <c r="S91" i="13" s="1"/>
  <c r="H94" i="14"/>
  <c r="F95" i="14"/>
  <c r="A96" i="14"/>
  <c r="E95" i="14"/>
  <c r="B95" i="14"/>
  <c r="C95" i="14" s="1"/>
  <c r="D95" i="14" s="1"/>
  <c r="G95" i="14" s="1"/>
  <c r="H93" i="13"/>
  <c r="J93" i="13" s="1"/>
  <c r="L93" i="13" s="1"/>
  <c r="D94" i="13"/>
  <c r="F94" i="13" s="1"/>
  <c r="C94" i="13"/>
  <c r="N92" i="13"/>
  <c r="P92" i="13" s="1"/>
  <c r="A96" i="13"/>
  <c r="B95" i="13"/>
  <c r="E93" i="13"/>
  <c r="G93" i="13"/>
  <c r="I93" i="13" s="1"/>
  <c r="K93" i="13" s="1"/>
  <c r="G93" i="12"/>
  <c r="H93" i="12" s="1"/>
  <c r="C94" i="12"/>
  <c r="D94" i="12" s="1"/>
  <c r="E94" i="12" s="1"/>
  <c r="F94" i="12" s="1"/>
  <c r="B95" i="12"/>
  <c r="B90" i="9"/>
  <c r="F90" i="9"/>
  <c r="A95" i="11"/>
  <c r="B94" i="11"/>
  <c r="R90" i="11"/>
  <c r="S90" i="11" s="1"/>
  <c r="D93" i="11"/>
  <c r="F93" i="11" s="1"/>
  <c r="C93" i="11"/>
  <c r="E92" i="11"/>
  <c r="G92" i="11"/>
  <c r="I92" i="11" s="1"/>
  <c r="K92" i="11" s="1"/>
  <c r="N91" i="11"/>
  <c r="P91" i="11" s="1"/>
  <c r="H92" i="11"/>
  <c r="O91" i="11"/>
  <c r="Q91" i="11" s="1"/>
  <c r="R91" i="11" s="1"/>
  <c r="S91" i="11" s="1"/>
  <c r="C83" i="1"/>
  <c r="D83" i="1"/>
  <c r="F81" i="1"/>
  <c r="G81" i="1" s="1"/>
  <c r="H81" i="1" s="1"/>
  <c r="M85" i="7"/>
  <c r="H89" i="9"/>
  <c r="H86" i="7"/>
  <c r="S84" i="7"/>
  <c r="G86" i="7"/>
  <c r="I86" i="7" s="1"/>
  <c r="K86" i="7" s="1"/>
  <c r="E86" i="7"/>
  <c r="D87" i="7"/>
  <c r="F87" i="7" s="1"/>
  <c r="N85" i="7"/>
  <c r="P85" i="7" s="1"/>
  <c r="R85" i="7" s="1"/>
  <c r="C90" i="9"/>
  <c r="D90" i="9" s="1"/>
  <c r="G90" i="9" s="1"/>
  <c r="E90" i="9"/>
  <c r="A91" i="9"/>
  <c r="E82" i="1"/>
  <c r="B84" i="1"/>
  <c r="C87" i="7"/>
  <c r="B88" i="7"/>
  <c r="A89" i="7"/>
  <c r="R92" i="13" l="1"/>
  <c r="S92" i="13" s="1"/>
  <c r="H95" i="14"/>
  <c r="H94" i="13"/>
  <c r="J94" i="13" s="1"/>
  <c r="L94" i="13" s="1"/>
  <c r="F96" i="14"/>
  <c r="E96" i="14"/>
  <c r="A97" i="14"/>
  <c r="B96" i="14"/>
  <c r="C96" i="14" s="1"/>
  <c r="D96" i="14" s="1"/>
  <c r="G96" i="14" s="1"/>
  <c r="E94" i="13"/>
  <c r="G94" i="13"/>
  <c r="I94" i="13" s="1"/>
  <c r="K94" i="13" s="1"/>
  <c r="M93" i="13"/>
  <c r="D95" i="13"/>
  <c r="F95" i="13" s="1"/>
  <c r="C95" i="13"/>
  <c r="A97" i="13"/>
  <c r="B96" i="13"/>
  <c r="N93" i="13"/>
  <c r="P93" i="13" s="1"/>
  <c r="O93" i="13"/>
  <c r="Q93" i="13" s="1"/>
  <c r="G94" i="12"/>
  <c r="H94" i="12" s="1"/>
  <c r="B96" i="12"/>
  <c r="C95" i="12"/>
  <c r="D95" i="12" s="1"/>
  <c r="E95" i="12" s="1"/>
  <c r="F95" i="12" s="1"/>
  <c r="B91" i="9"/>
  <c r="F91" i="9"/>
  <c r="E93" i="11"/>
  <c r="G93" i="11"/>
  <c r="I93" i="11" s="1"/>
  <c r="K93" i="11" s="1"/>
  <c r="H93" i="11"/>
  <c r="J93" i="11" s="1"/>
  <c r="L93" i="11" s="1"/>
  <c r="M93" i="11" s="1"/>
  <c r="J92" i="11"/>
  <c r="L92" i="11" s="1"/>
  <c r="M92" i="11" s="1"/>
  <c r="O92" i="11"/>
  <c r="Q92" i="11" s="1"/>
  <c r="R92" i="11" s="1"/>
  <c r="H94" i="11"/>
  <c r="J94" i="11" s="1"/>
  <c r="L94" i="11" s="1"/>
  <c r="O94" i="11"/>
  <c r="Q94" i="11" s="1"/>
  <c r="D94" i="11"/>
  <c r="F94" i="11" s="1"/>
  <c r="C94" i="11"/>
  <c r="N92" i="11"/>
  <c r="P92" i="11" s="1"/>
  <c r="A96" i="11"/>
  <c r="B95" i="11"/>
  <c r="C84" i="1"/>
  <c r="D84" i="1" s="1"/>
  <c r="F82" i="1"/>
  <c r="G82" i="1" s="1"/>
  <c r="H82" i="1" s="1"/>
  <c r="S85" i="7"/>
  <c r="O86" i="7"/>
  <c r="Q86" i="7" s="1"/>
  <c r="J86" i="7"/>
  <c r="L86" i="7" s="1"/>
  <c r="M86" i="7" s="1"/>
  <c r="H90" i="9"/>
  <c r="D88" i="7"/>
  <c r="F88" i="7" s="1"/>
  <c r="G87" i="7"/>
  <c r="I87" i="7" s="1"/>
  <c r="K87" i="7" s="1"/>
  <c r="E87" i="7"/>
  <c r="H87" i="7"/>
  <c r="J87" i="7" s="1"/>
  <c r="L87" i="7" s="1"/>
  <c r="N86" i="7"/>
  <c r="P86" i="7" s="1"/>
  <c r="E91" i="9"/>
  <c r="C91" i="9"/>
  <c r="D91" i="9" s="1"/>
  <c r="G91" i="9" s="1"/>
  <c r="A92" i="9"/>
  <c r="E83" i="1"/>
  <c r="B85" i="1"/>
  <c r="A90" i="7"/>
  <c r="B89" i="7"/>
  <c r="C88" i="7"/>
  <c r="M94" i="13" l="1"/>
  <c r="R93" i="13"/>
  <c r="S93" i="13" s="1"/>
  <c r="H96" i="14"/>
  <c r="O94" i="13"/>
  <c r="Q94" i="13" s="1"/>
  <c r="F97" i="14"/>
  <c r="E97" i="14"/>
  <c r="B97" i="14"/>
  <c r="C97" i="14" s="1"/>
  <c r="D97" i="14" s="1"/>
  <c r="G97" i="14" s="1"/>
  <c r="H97" i="14" s="1"/>
  <c r="A98" i="14"/>
  <c r="H95" i="13"/>
  <c r="J95" i="13" s="1"/>
  <c r="L95" i="13" s="1"/>
  <c r="D96" i="13"/>
  <c r="F96" i="13" s="1"/>
  <c r="C96" i="13"/>
  <c r="E95" i="13"/>
  <c r="G95" i="13"/>
  <c r="I95" i="13" s="1"/>
  <c r="K95" i="13" s="1"/>
  <c r="N94" i="13"/>
  <c r="P94" i="13" s="1"/>
  <c r="A98" i="13"/>
  <c r="B97" i="13"/>
  <c r="G95" i="12"/>
  <c r="H95" i="12" s="1"/>
  <c r="B97" i="12"/>
  <c r="C96" i="12"/>
  <c r="D96" i="12" s="1"/>
  <c r="E96" i="12" s="1"/>
  <c r="F96" i="12" s="1"/>
  <c r="B92" i="9"/>
  <c r="F92" i="9"/>
  <c r="S92" i="11"/>
  <c r="D95" i="11"/>
  <c r="F95" i="11" s="1"/>
  <c r="C95" i="11"/>
  <c r="B96" i="11"/>
  <c r="A97" i="11"/>
  <c r="N93" i="11"/>
  <c r="P93" i="11" s="1"/>
  <c r="E94" i="11"/>
  <c r="G94" i="11"/>
  <c r="I94" i="11" s="1"/>
  <c r="K94" i="11" s="1"/>
  <c r="M94" i="11" s="1"/>
  <c r="O93" i="11"/>
  <c r="Q93" i="11" s="1"/>
  <c r="R93" i="11" s="1"/>
  <c r="S93" i="11" s="1"/>
  <c r="M87" i="7"/>
  <c r="R86" i="7"/>
  <c r="S86" i="7" s="1"/>
  <c r="C85" i="1"/>
  <c r="D85" i="1" s="1"/>
  <c r="F83" i="1"/>
  <c r="G83" i="1" s="1"/>
  <c r="H83" i="1" s="1"/>
  <c r="H88" i="7"/>
  <c r="J88" i="7" s="1"/>
  <c r="L88" i="7" s="1"/>
  <c r="H91" i="9"/>
  <c r="G88" i="7"/>
  <c r="I88" i="7" s="1"/>
  <c r="K88" i="7" s="1"/>
  <c r="E88" i="7"/>
  <c r="D89" i="7"/>
  <c r="F89" i="7" s="1"/>
  <c r="O87" i="7"/>
  <c r="Q87" i="7" s="1"/>
  <c r="N87" i="7"/>
  <c r="P87" i="7" s="1"/>
  <c r="C92" i="9"/>
  <c r="D92" i="9" s="1"/>
  <c r="G92" i="9" s="1"/>
  <c r="E92" i="9"/>
  <c r="A93" i="9"/>
  <c r="E84" i="1"/>
  <c r="B86" i="1"/>
  <c r="A91" i="7"/>
  <c r="B90" i="7"/>
  <c r="H89" i="7"/>
  <c r="C89" i="7"/>
  <c r="R94" i="13" l="1"/>
  <c r="S94" i="13" s="1"/>
  <c r="H96" i="13"/>
  <c r="J96" i="13" s="1"/>
  <c r="L96" i="13" s="1"/>
  <c r="F98" i="14"/>
  <c r="E98" i="14"/>
  <c r="A99" i="14"/>
  <c r="B98" i="14"/>
  <c r="C98" i="14" s="1"/>
  <c r="D98" i="14" s="1"/>
  <c r="G98" i="14" s="1"/>
  <c r="D97" i="13"/>
  <c r="F97" i="13" s="1"/>
  <c r="C97" i="13"/>
  <c r="A99" i="13"/>
  <c r="B98" i="13"/>
  <c r="E96" i="13"/>
  <c r="G96" i="13"/>
  <c r="I96" i="13" s="1"/>
  <c r="K96" i="13" s="1"/>
  <c r="M96" i="13" s="1"/>
  <c r="M95" i="13"/>
  <c r="N95" i="13"/>
  <c r="P95" i="13" s="1"/>
  <c r="O95" i="13"/>
  <c r="Q95" i="13" s="1"/>
  <c r="G96" i="12"/>
  <c r="H96" i="12" s="1"/>
  <c r="C97" i="12"/>
  <c r="D97" i="12" s="1"/>
  <c r="E97" i="12" s="1"/>
  <c r="F97" i="12" s="1"/>
  <c r="B98" i="12"/>
  <c r="B93" i="9"/>
  <c r="F93" i="9"/>
  <c r="H95" i="11"/>
  <c r="E95" i="11"/>
  <c r="G95" i="11"/>
  <c r="I95" i="11" s="1"/>
  <c r="K95" i="11" s="1"/>
  <c r="D96" i="11"/>
  <c r="F96" i="11" s="1"/>
  <c r="C96" i="11"/>
  <c r="N94" i="11"/>
  <c r="P94" i="11" s="1"/>
  <c r="R94" i="11" s="1"/>
  <c r="S94" i="11" s="1"/>
  <c r="A98" i="11"/>
  <c r="B97" i="11"/>
  <c r="O88" i="7"/>
  <c r="Q88" i="7" s="1"/>
  <c r="N88" i="7"/>
  <c r="P88" i="7" s="1"/>
  <c r="C86" i="1"/>
  <c r="D86" i="1" s="1"/>
  <c r="F84" i="1"/>
  <c r="G84" i="1" s="1"/>
  <c r="H84" i="1" s="1"/>
  <c r="M88" i="7"/>
  <c r="H92" i="9"/>
  <c r="R87" i="7"/>
  <c r="S87" i="7" s="1"/>
  <c r="G89" i="7"/>
  <c r="I89" i="7" s="1"/>
  <c r="K89" i="7" s="1"/>
  <c r="E89" i="7"/>
  <c r="D90" i="7"/>
  <c r="F90" i="7" s="1"/>
  <c r="J89" i="7"/>
  <c r="L89" i="7" s="1"/>
  <c r="O89" i="7"/>
  <c r="Q89" i="7" s="1"/>
  <c r="C93" i="9"/>
  <c r="D93" i="9" s="1"/>
  <c r="G93" i="9" s="1"/>
  <c r="E93" i="9"/>
  <c r="A94" i="9"/>
  <c r="E85" i="1"/>
  <c r="B87" i="1"/>
  <c r="A92" i="7"/>
  <c r="B91" i="7"/>
  <c r="C90" i="7"/>
  <c r="O96" i="13" l="1"/>
  <c r="Q96" i="13" s="1"/>
  <c r="R95" i="13"/>
  <c r="S95" i="13" s="1"/>
  <c r="R88" i="7"/>
  <c r="H98" i="14"/>
  <c r="F99" i="14"/>
  <c r="E99" i="14"/>
  <c r="A100" i="14"/>
  <c r="B99" i="14"/>
  <c r="C99" i="14" s="1"/>
  <c r="D99" i="14" s="1"/>
  <c r="G99" i="14" s="1"/>
  <c r="A100" i="13"/>
  <c r="B99" i="13"/>
  <c r="H97" i="13"/>
  <c r="J97" i="13" s="1"/>
  <c r="L97" i="13" s="1"/>
  <c r="E97" i="13"/>
  <c r="G97" i="13"/>
  <c r="I97" i="13" s="1"/>
  <c r="K97" i="13" s="1"/>
  <c r="N96" i="13"/>
  <c r="P96" i="13" s="1"/>
  <c r="D98" i="13"/>
  <c r="F98" i="13" s="1"/>
  <c r="C98" i="13"/>
  <c r="G97" i="12"/>
  <c r="H97" i="12" s="1"/>
  <c r="C98" i="12"/>
  <c r="D98" i="12" s="1"/>
  <c r="E98" i="12" s="1"/>
  <c r="F98" i="12" s="1"/>
  <c r="B99" i="12"/>
  <c r="B94" i="9"/>
  <c r="F94" i="9"/>
  <c r="E96" i="11"/>
  <c r="G96" i="11"/>
  <c r="I96" i="11" s="1"/>
  <c r="K96" i="11" s="1"/>
  <c r="H96" i="11"/>
  <c r="J96" i="11" s="1"/>
  <c r="L96" i="11" s="1"/>
  <c r="D97" i="11"/>
  <c r="F97" i="11" s="1"/>
  <c r="O97" i="11" s="1"/>
  <c r="Q97" i="11" s="1"/>
  <c r="H97" i="11"/>
  <c r="J97" i="11" s="1"/>
  <c r="L97" i="11" s="1"/>
  <c r="C97" i="11"/>
  <c r="A99" i="11"/>
  <c r="B98" i="11"/>
  <c r="N95" i="11"/>
  <c r="P95" i="11" s="1"/>
  <c r="J95" i="11"/>
  <c r="L95" i="11" s="1"/>
  <c r="M95" i="11" s="1"/>
  <c r="O95" i="11"/>
  <c r="Q95" i="11" s="1"/>
  <c r="R95" i="11" s="1"/>
  <c r="S95" i="11" s="1"/>
  <c r="S88" i="7"/>
  <c r="C87" i="1"/>
  <c r="D87" i="1"/>
  <c r="F85" i="1"/>
  <c r="G85" i="1" s="1"/>
  <c r="H85" i="1" s="1"/>
  <c r="N89" i="7"/>
  <c r="P89" i="7" s="1"/>
  <c r="R89" i="7" s="1"/>
  <c r="M89" i="7"/>
  <c r="H93" i="9"/>
  <c r="H90" i="7"/>
  <c r="J90" i="7" s="1"/>
  <c r="L90" i="7" s="1"/>
  <c r="G90" i="7"/>
  <c r="I90" i="7" s="1"/>
  <c r="K90" i="7" s="1"/>
  <c r="E90" i="7"/>
  <c r="D91" i="7"/>
  <c r="F91" i="7" s="1"/>
  <c r="E94" i="9"/>
  <c r="C94" i="9"/>
  <c r="D94" i="9" s="1"/>
  <c r="G94" i="9" s="1"/>
  <c r="H94" i="9" s="1"/>
  <c r="A95" i="9"/>
  <c r="E86" i="1"/>
  <c r="B88" i="1"/>
  <c r="B92" i="7"/>
  <c r="A93" i="7"/>
  <c r="C91" i="7"/>
  <c r="H99" i="14" l="1"/>
  <c r="R96" i="13"/>
  <c r="S96" i="13" s="1"/>
  <c r="H98" i="13"/>
  <c r="J98" i="13" s="1"/>
  <c r="L98" i="13" s="1"/>
  <c r="O97" i="13"/>
  <c r="Q97" i="13" s="1"/>
  <c r="F100" i="14"/>
  <c r="E100" i="14"/>
  <c r="A101" i="14"/>
  <c r="B100" i="14"/>
  <c r="C100" i="14" s="1"/>
  <c r="D100" i="14" s="1"/>
  <c r="G100" i="14" s="1"/>
  <c r="N97" i="13"/>
  <c r="P97" i="13" s="1"/>
  <c r="R97" i="13" s="1"/>
  <c r="M97" i="13"/>
  <c r="D99" i="13"/>
  <c r="F99" i="13" s="1"/>
  <c r="C99" i="13"/>
  <c r="E98" i="13"/>
  <c r="G98" i="13"/>
  <c r="I98" i="13" s="1"/>
  <c r="K98" i="13" s="1"/>
  <c r="A101" i="13"/>
  <c r="B100" i="13"/>
  <c r="G98" i="12"/>
  <c r="H98" i="12" s="1"/>
  <c r="C99" i="12"/>
  <c r="D99" i="12" s="1"/>
  <c r="E99" i="12" s="1"/>
  <c r="F99" i="12" s="1"/>
  <c r="B100" i="12"/>
  <c r="B95" i="9"/>
  <c r="F95" i="9"/>
  <c r="M96" i="11"/>
  <c r="A100" i="11"/>
  <c r="B99" i="11"/>
  <c r="N96" i="11"/>
  <c r="P96" i="11" s="1"/>
  <c r="D98" i="11"/>
  <c r="F98" i="11" s="1"/>
  <c r="O98" i="11" s="1"/>
  <c r="Q98" i="11" s="1"/>
  <c r="H98" i="11"/>
  <c r="J98" i="11" s="1"/>
  <c r="L98" i="11" s="1"/>
  <c r="C98" i="11"/>
  <c r="E97" i="11"/>
  <c r="G97" i="11"/>
  <c r="I97" i="11" s="1"/>
  <c r="K97" i="11" s="1"/>
  <c r="M97" i="11" s="1"/>
  <c r="O96" i="11"/>
  <c r="Q96" i="11" s="1"/>
  <c r="R96" i="11" s="1"/>
  <c r="S96" i="11" s="1"/>
  <c r="S89" i="7"/>
  <c r="N90" i="7"/>
  <c r="P90" i="7" s="1"/>
  <c r="C88" i="1"/>
  <c r="D88" i="1" s="1"/>
  <c r="F86" i="1"/>
  <c r="G86" i="1" s="1"/>
  <c r="H86" i="1" s="1"/>
  <c r="M90" i="7"/>
  <c r="O90" i="7"/>
  <c r="Q90" i="7" s="1"/>
  <c r="H91" i="7"/>
  <c r="J91" i="7" s="1"/>
  <c r="L91" i="7" s="1"/>
  <c r="G91" i="7"/>
  <c r="I91" i="7" s="1"/>
  <c r="K91" i="7" s="1"/>
  <c r="E91" i="7"/>
  <c r="D92" i="7"/>
  <c r="F92" i="7" s="1"/>
  <c r="E95" i="9"/>
  <c r="C95" i="9"/>
  <c r="D95" i="9" s="1"/>
  <c r="G95" i="9" s="1"/>
  <c r="H95" i="9" s="1"/>
  <c r="A96" i="9"/>
  <c r="E87" i="1"/>
  <c r="B89" i="1"/>
  <c r="A94" i="7"/>
  <c r="B93" i="7"/>
  <c r="C92" i="7"/>
  <c r="H100" i="14" l="1"/>
  <c r="O98" i="13"/>
  <c r="Q98" i="13" s="1"/>
  <c r="M98" i="13"/>
  <c r="R90" i="7"/>
  <c r="S90" i="7" s="1"/>
  <c r="H99" i="13"/>
  <c r="J99" i="13" s="1"/>
  <c r="L99" i="13" s="1"/>
  <c r="S97" i="13"/>
  <c r="F101" i="14"/>
  <c r="E101" i="14"/>
  <c r="B101" i="14"/>
  <c r="C101" i="14" s="1"/>
  <c r="D101" i="14" s="1"/>
  <c r="G101" i="14" s="1"/>
  <c r="A102" i="14"/>
  <c r="A102" i="13"/>
  <c r="B101" i="13"/>
  <c r="D100" i="13"/>
  <c r="F100" i="13" s="1"/>
  <c r="C100" i="13"/>
  <c r="N98" i="13"/>
  <c r="P98" i="13" s="1"/>
  <c r="E99" i="13"/>
  <c r="G99" i="13"/>
  <c r="I99" i="13" s="1"/>
  <c r="K99" i="13" s="1"/>
  <c r="M99" i="13" s="1"/>
  <c r="G99" i="12"/>
  <c r="H99" i="12" s="1"/>
  <c r="C100" i="12"/>
  <c r="D100" i="12" s="1"/>
  <c r="E100" i="12" s="1"/>
  <c r="F100" i="12" s="1"/>
  <c r="B101" i="12"/>
  <c r="B96" i="9"/>
  <c r="F96" i="9"/>
  <c r="N97" i="11"/>
  <c r="P97" i="11" s="1"/>
  <c r="R97" i="11" s="1"/>
  <c r="S97" i="11" s="1"/>
  <c r="E98" i="11"/>
  <c r="G98" i="11"/>
  <c r="I98" i="11" s="1"/>
  <c r="K98" i="11" s="1"/>
  <c r="M98" i="11" s="1"/>
  <c r="H99" i="11"/>
  <c r="J99" i="11" s="1"/>
  <c r="L99" i="11" s="1"/>
  <c r="D99" i="11"/>
  <c r="F99" i="11" s="1"/>
  <c r="C99" i="11"/>
  <c r="A101" i="11"/>
  <c r="B100" i="11"/>
  <c r="C89" i="1"/>
  <c r="D89" i="1" s="1"/>
  <c r="F87" i="1"/>
  <c r="G87" i="1" s="1"/>
  <c r="H87" i="1" s="1"/>
  <c r="M91" i="7"/>
  <c r="O91" i="7"/>
  <c r="Q91" i="7" s="1"/>
  <c r="N91" i="7"/>
  <c r="P91" i="7" s="1"/>
  <c r="H92" i="7"/>
  <c r="J92" i="7" s="1"/>
  <c r="L92" i="7" s="1"/>
  <c r="G92" i="7"/>
  <c r="I92" i="7" s="1"/>
  <c r="K92" i="7" s="1"/>
  <c r="E92" i="7"/>
  <c r="D93" i="7"/>
  <c r="F93" i="7" s="1"/>
  <c r="E96" i="9"/>
  <c r="C96" i="9"/>
  <c r="D96" i="9" s="1"/>
  <c r="G96" i="9" s="1"/>
  <c r="A97" i="9"/>
  <c r="E88" i="1"/>
  <c r="B90" i="1"/>
  <c r="B94" i="7"/>
  <c r="A95" i="7"/>
  <c r="C93" i="7"/>
  <c r="O99" i="13" l="1"/>
  <c r="Q99" i="13" s="1"/>
  <c r="R98" i="13"/>
  <c r="S98" i="13" s="1"/>
  <c r="R91" i="7"/>
  <c r="S91" i="7" s="1"/>
  <c r="H101" i="14"/>
  <c r="H100" i="13"/>
  <c r="J100" i="13" s="1"/>
  <c r="L100" i="13" s="1"/>
  <c r="F102" i="14"/>
  <c r="E102" i="14"/>
  <c r="A103" i="14"/>
  <c r="B102" i="14"/>
  <c r="C102" i="14" s="1"/>
  <c r="D102" i="14" s="1"/>
  <c r="G102" i="14" s="1"/>
  <c r="E100" i="13"/>
  <c r="G100" i="13"/>
  <c r="I100" i="13" s="1"/>
  <c r="K100" i="13" s="1"/>
  <c r="D101" i="13"/>
  <c r="F101" i="13" s="1"/>
  <c r="C101" i="13"/>
  <c r="N99" i="13"/>
  <c r="P99" i="13" s="1"/>
  <c r="A103" i="13"/>
  <c r="B102" i="13"/>
  <c r="G100" i="12"/>
  <c r="H100" i="12" s="1"/>
  <c r="C101" i="12"/>
  <c r="D101" i="12" s="1"/>
  <c r="E101" i="12" s="1"/>
  <c r="F101" i="12" s="1"/>
  <c r="B102" i="12"/>
  <c r="B97" i="9"/>
  <c r="F97" i="9"/>
  <c r="O99" i="11"/>
  <c r="Q99" i="11" s="1"/>
  <c r="N98" i="11"/>
  <c r="P98" i="11" s="1"/>
  <c r="R98" i="11" s="1"/>
  <c r="S98" i="11" s="1"/>
  <c r="E99" i="11"/>
  <c r="G99" i="11"/>
  <c r="I99" i="11" s="1"/>
  <c r="K99" i="11" s="1"/>
  <c r="M99" i="11" s="1"/>
  <c r="D100" i="11"/>
  <c r="F100" i="11" s="1"/>
  <c r="C100" i="11"/>
  <c r="B101" i="11"/>
  <c r="A102" i="11"/>
  <c r="C90" i="1"/>
  <c r="D90" i="1" s="1"/>
  <c r="F88" i="1"/>
  <c r="G88" i="1" s="1"/>
  <c r="H88" i="1" s="1"/>
  <c r="H96" i="9"/>
  <c r="N92" i="7"/>
  <c r="P92" i="7" s="1"/>
  <c r="M92" i="7"/>
  <c r="H93" i="7"/>
  <c r="J93" i="7" s="1"/>
  <c r="L93" i="7" s="1"/>
  <c r="O92" i="7"/>
  <c r="Q92" i="7" s="1"/>
  <c r="D94" i="7"/>
  <c r="F94" i="7" s="1"/>
  <c r="G93" i="7"/>
  <c r="I93" i="7" s="1"/>
  <c r="K93" i="7" s="1"/>
  <c r="E93" i="7"/>
  <c r="C97" i="9"/>
  <c r="D97" i="9" s="1"/>
  <c r="G97" i="9" s="1"/>
  <c r="E97" i="9"/>
  <c r="A98" i="9"/>
  <c r="E89" i="1"/>
  <c r="B91" i="1"/>
  <c r="B95" i="7"/>
  <c r="A96" i="7"/>
  <c r="C94" i="7"/>
  <c r="R99" i="13" l="1"/>
  <c r="S99" i="13" s="1"/>
  <c r="O100" i="13"/>
  <c r="Q100" i="13" s="1"/>
  <c r="M100" i="13"/>
  <c r="R92" i="7"/>
  <c r="S92" i="7" s="1"/>
  <c r="H102" i="14"/>
  <c r="H101" i="13"/>
  <c r="J101" i="13" s="1"/>
  <c r="L101" i="13" s="1"/>
  <c r="F103" i="14"/>
  <c r="E103" i="14"/>
  <c r="A104" i="14"/>
  <c r="B103" i="14"/>
  <c r="C103" i="14" s="1"/>
  <c r="D103" i="14" s="1"/>
  <c r="G103" i="14" s="1"/>
  <c r="E101" i="13"/>
  <c r="G101" i="13"/>
  <c r="I101" i="13" s="1"/>
  <c r="K101" i="13" s="1"/>
  <c r="D102" i="13"/>
  <c r="F102" i="13" s="1"/>
  <c r="C102" i="13"/>
  <c r="A104" i="13"/>
  <c r="B103" i="13"/>
  <c r="N100" i="13"/>
  <c r="P100" i="13" s="1"/>
  <c r="G101" i="12"/>
  <c r="H101" i="12" s="1"/>
  <c r="C102" i="12"/>
  <c r="D102" i="12" s="1"/>
  <c r="E102" i="12" s="1"/>
  <c r="F102" i="12" s="1"/>
  <c r="B103" i="12"/>
  <c r="B98" i="9"/>
  <c r="F98" i="9"/>
  <c r="D101" i="11"/>
  <c r="F101" i="11" s="1"/>
  <c r="C101" i="11"/>
  <c r="N99" i="11"/>
  <c r="P99" i="11" s="1"/>
  <c r="R99" i="11" s="1"/>
  <c r="S99" i="11" s="1"/>
  <c r="H100" i="11"/>
  <c r="J100" i="11" s="1"/>
  <c r="L100" i="11" s="1"/>
  <c r="A103" i="11"/>
  <c r="B102" i="11"/>
  <c r="E100" i="11"/>
  <c r="G100" i="11"/>
  <c r="I100" i="11" s="1"/>
  <c r="K100" i="11" s="1"/>
  <c r="C91" i="1"/>
  <c r="D91" i="1" s="1"/>
  <c r="F89" i="1"/>
  <c r="G89" i="1" s="1"/>
  <c r="H89" i="1" s="1"/>
  <c r="H97" i="9"/>
  <c r="O93" i="7"/>
  <c r="Q93" i="7" s="1"/>
  <c r="H94" i="7"/>
  <c r="J94" i="7" s="1"/>
  <c r="L94" i="7" s="1"/>
  <c r="N93" i="7"/>
  <c r="P93" i="7" s="1"/>
  <c r="D95" i="7"/>
  <c r="F95" i="7" s="1"/>
  <c r="M93" i="7"/>
  <c r="G94" i="7"/>
  <c r="I94" i="7" s="1"/>
  <c r="K94" i="7" s="1"/>
  <c r="E94" i="7"/>
  <c r="C98" i="9"/>
  <c r="D98" i="9" s="1"/>
  <c r="G98" i="9" s="1"/>
  <c r="E98" i="9"/>
  <c r="A99" i="9"/>
  <c r="B92" i="1"/>
  <c r="E90" i="1"/>
  <c r="B96" i="7"/>
  <c r="A97" i="7"/>
  <c r="C95" i="7"/>
  <c r="H103" i="14" l="1"/>
  <c r="R100" i="13"/>
  <c r="S100" i="13" s="1"/>
  <c r="O101" i="13"/>
  <c r="Q101" i="13" s="1"/>
  <c r="R93" i="7"/>
  <c r="S93" i="7" s="1"/>
  <c r="M101" i="13"/>
  <c r="F104" i="14"/>
  <c r="E104" i="14"/>
  <c r="A105" i="14"/>
  <c r="B104" i="14"/>
  <c r="C104" i="14" s="1"/>
  <c r="D104" i="14" s="1"/>
  <c r="G104" i="14" s="1"/>
  <c r="H104" i="14" s="1"/>
  <c r="H102" i="13"/>
  <c r="J102" i="13" s="1"/>
  <c r="L102" i="13" s="1"/>
  <c r="E102" i="13"/>
  <c r="G102" i="13"/>
  <c r="I102" i="13" s="1"/>
  <c r="K102" i="13" s="1"/>
  <c r="N101" i="13"/>
  <c r="P101" i="13" s="1"/>
  <c r="D103" i="13"/>
  <c r="F103" i="13" s="1"/>
  <c r="C103" i="13"/>
  <c r="A105" i="13"/>
  <c r="B104" i="13"/>
  <c r="G102" i="12"/>
  <c r="H102" i="12" s="1"/>
  <c r="B104" i="12"/>
  <c r="C103" i="12"/>
  <c r="D103" i="12" s="1"/>
  <c r="E103" i="12" s="1"/>
  <c r="F103" i="12" s="1"/>
  <c r="B99" i="9"/>
  <c r="F99" i="9"/>
  <c r="M100" i="11"/>
  <c r="E101" i="11"/>
  <c r="G101" i="11"/>
  <c r="I101" i="11" s="1"/>
  <c r="K101" i="11" s="1"/>
  <c r="D102" i="11"/>
  <c r="F102" i="11" s="1"/>
  <c r="C102" i="11"/>
  <c r="H101" i="11"/>
  <c r="J101" i="11" s="1"/>
  <c r="L101" i="11" s="1"/>
  <c r="N100" i="11"/>
  <c r="P100" i="11" s="1"/>
  <c r="A104" i="11"/>
  <c r="B103" i="11"/>
  <c r="O100" i="11"/>
  <c r="Q100" i="11" s="1"/>
  <c r="R100" i="11" s="1"/>
  <c r="S100" i="11" s="1"/>
  <c r="H95" i="7"/>
  <c r="J95" i="7" s="1"/>
  <c r="L95" i="7" s="1"/>
  <c r="C92" i="1"/>
  <c r="D92" i="1"/>
  <c r="F90" i="1"/>
  <c r="G90" i="1" s="1"/>
  <c r="H90" i="1" s="1"/>
  <c r="O94" i="7"/>
  <c r="Q94" i="7" s="1"/>
  <c r="H98" i="9"/>
  <c r="N94" i="7"/>
  <c r="P94" i="7" s="1"/>
  <c r="D96" i="7"/>
  <c r="F96" i="7" s="1"/>
  <c r="G95" i="7"/>
  <c r="I95" i="7" s="1"/>
  <c r="K95" i="7" s="1"/>
  <c r="E95" i="7"/>
  <c r="M94" i="7"/>
  <c r="E99" i="9"/>
  <c r="C99" i="9"/>
  <c r="D99" i="9" s="1"/>
  <c r="G99" i="9" s="1"/>
  <c r="H99" i="9" s="1"/>
  <c r="A100" i="9"/>
  <c r="E91" i="1"/>
  <c r="B93" i="1"/>
  <c r="B97" i="7"/>
  <c r="A98" i="7"/>
  <c r="H96" i="7"/>
  <c r="C96" i="7"/>
  <c r="R101" i="13" l="1"/>
  <c r="S101" i="13" s="1"/>
  <c r="O95" i="7"/>
  <c r="Q95" i="7" s="1"/>
  <c r="H103" i="13"/>
  <c r="J103" i="13" s="1"/>
  <c r="L103" i="13" s="1"/>
  <c r="F105" i="14"/>
  <c r="E105" i="14"/>
  <c r="B105" i="14"/>
  <c r="C105" i="14" s="1"/>
  <c r="D105" i="14" s="1"/>
  <c r="G105" i="14" s="1"/>
  <c r="A106" i="14"/>
  <c r="B105" i="13"/>
  <c r="A106" i="13"/>
  <c r="N102" i="13"/>
  <c r="P102" i="13" s="1"/>
  <c r="E103" i="13"/>
  <c r="G103" i="13"/>
  <c r="I103" i="13" s="1"/>
  <c r="K103" i="13" s="1"/>
  <c r="M103" i="13" s="1"/>
  <c r="D104" i="13"/>
  <c r="F104" i="13" s="1"/>
  <c r="C104" i="13"/>
  <c r="M102" i="13"/>
  <c r="O103" i="13"/>
  <c r="Q103" i="13" s="1"/>
  <c r="O102" i="13"/>
  <c r="Q102" i="13" s="1"/>
  <c r="G103" i="12"/>
  <c r="H103" i="12" s="1"/>
  <c r="B105" i="12"/>
  <c r="C104" i="12"/>
  <c r="D104" i="12" s="1"/>
  <c r="E104" i="12" s="1"/>
  <c r="F104" i="12" s="1"/>
  <c r="B100" i="9"/>
  <c r="F100" i="9"/>
  <c r="D103" i="11"/>
  <c r="F103" i="11" s="1"/>
  <c r="H103" i="11"/>
  <c r="J103" i="11" s="1"/>
  <c r="L103" i="11" s="1"/>
  <c r="O103" i="11"/>
  <c r="Q103" i="11" s="1"/>
  <c r="C103" i="11"/>
  <c r="H102" i="11"/>
  <c r="J102" i="11" s="1"/>
  <c r="L102" i="11" s="1"/>
  <c r="M102" i="11" s="1"/>
  <c r="E102" i="11"/>
  <c r="N102" i="11" s="1"/>
  <c r="P102" i="11" s="1"/>
  <c r="G102" i="11"/>
  <c r="I102" i="11" s="1"/>
  <c r="K102" i="11" s="1"/>
  <c r="B104" i="11"/>
  <c r="A105" i="11"/>
  <c r="N101" i="11"/>
  <c r="P101" i="11" s="1"/>
  <c r="M101" i="11"/>
  <c r="O101" i="11"/>
  <c r="Q101" i="11" s="1"/>
  <c r="R101" i="11" s="1"/>
  <c r="S101" i="11" s="1"/>
  <c r="C93" i="1"/>
  <c r="D93" i="1"/>
  <c r="F91" i="1"/>
  <c r="G91" i="1" s="1"/>
  <c r="H91" i="1" s="1"/>
  <c r="R94" i="7"/>
  <c r="S94" i="7" s="1"/>
  <c r="G96" i="7"/>
  <c r="I96" i="7" s="1"/>
  <c r="K96" i="7" s="1"/>
  <c r="E96" i="7"/>
  <c r="D97" i="7"/>
  <c r="F97" i="7" s="1"/>
  <c r="N95" i="7"/>
  <c r="P95" i="7" s="1"/>
  <c r="R95" i="7" s="1"/>
  <c r="M95" i="7"/>
  <c r="J96" i="7"/>
  <c r="L96" i="7" s="1"/>
  <c r="O96" i="7"/>
  <c r="Q96" i="7" s="1"/>
  <c r="C100" i="9"/>
  <c r="D100" i="9" s="1"/>
  <c r="G100" i="9" s="1"/>
  <c r="E100" i="9"/>
  <c r="A101" i="9"/>
  <c r="E92" i="1"/>
  <c r="B94" i="1"/>
  <c r="B98" i="7"/>
  <c r="A99" i="7"/>
  <c r="C97" i="7"/>
  <c r="H105" i="14" l="1"/>
  <c r="H104" i="13"/>
  <c r="J104" i="13" s="1"/>
  <c r="L104" i="13" s="1"/>
  <c r="R102" i="13"/>
  <c r="S102" i="13" s="1"/>
  <c r="F106" i="14"/>
  <c r="E106" i="14"/>
  <c r="A107" i="14"/>
  <c r="B106" i="14"/>
  <c r="C106" i="14" s="1"/>
  <c r="D106" i="14" s="1"/>
  <c r="G106" i="14" s="1"/>
  <c r="N103" i="13"/>
  <c r="P103" i="13" s="1"/>
  <c r="R103" i="13" s="1"/>
  <c r="S103" i="13" s="1"/>
  <c r="E104" i="13"/>
  <c r="G104" i="13"/>
  <c r="I104" i="13" s="1"/>
  <c r="K104" i="13" s="1"/>
  <c r="M104" i="13" s="1"/>
  <c r="O104" i="13"/>
  <c r="Q104" i="13" s="1"/>
  <c r="B106" i="13"/>
  <c r="A107" i="13"/>
  <c r="D105" i="13"/>
  <c r="F105" i="13" s="1"/>
  <c r="C105" i="13"/>
  <c r="G104" i="12"/>
  <c r="H104" i="12" s="1"/>
  <c r="C105" i="12"/>
  <c r="D105" i="12" s="1"/>
  <c r="E105" i="12" s="1"/>
  <c r="F105" i="12" s="1"/>
  <c r="B106" i="12"/>
  <c r="B101" i="9"/>
  <c r="F101" i="9"/>
  <c r="E103" i="11"/>
  <c r="G103" i="11"/>
  <c r="I103" i="11" s="1"/>
  <c r="K103" i="11" s="1"/>
  <c r="M103" i="11" s="1"/>
  <c r="A106" i="11"/>
  <c r="B105" i="11"/>
  <c r="H104" i="11"/>
  <c r="J104" i="11" s="1"/>
  <c r="L104" i="11" s="1"/>
  <c r="D104" i="11"/>
  <c r="F104" i="11" s="1"/>
  <c r="C104" i="11"/>
  <c r="O102" i="11"/>
  <c r="Q102" i="11" s="1"/>
  <c r="R102" i="11" s="1"/>
  <c r="S102" i="11" s="1"/>
  <c r="C94" i="1"/>
  <c r="D94" i="1" s="1"/>
  <c r="F92" i="1"/>
  <c r="G92" i="1" s="1"/>
  <c r="H92" i="1" s="1"/>
  <c r="M96" i="7"/>
  <c r="H97" i="7"/>
  <c r="J97" i="7" s="1"/>
  <c r="L97" i="7" s="1"/>
  <c r="H100" i="9"/>
  <c r="S95" i="7"/>
  <c r="D98" i="7"/>
  <c r="F98" i="7" s="1"/>
  <c r="N96" i="7"/>
  <c r="P96" i="7" s="1"/>
  <c r="R96" i="7" s="1"/>
  <c r="G97" i="7"/>
  <c r="I97" i="7" s="1"/>
  <c r="K97" i="7" s="1"/>
  <c r="E97" i="7"/>
  <c r="C101" i="9"/>
  <c r="D101" i="9" s="1"/>
  <c r="G101" i="9" s="1"/>
  <c r="E101" i="9"/>
  <c r="A102" i="9"/>
  <c r="E93" i="1"/>
  <c r="B95" i="1"/>
  <c r="C98" i="7"/>
  <c r="A100" i="7"/>
  <c r="B99" i="7"/>
  <c r="O97" i="7" l="1"/>
  <c r="Q97" i="7" s="1"/>
  <c r="H106" i="14"/>
  <c r="F107" i="14"/>
  <c r="E107" i="14"/>
  <c r="A108" i="14"/>
  <c r="B107" i="14"/>
  <c r="C107" i="14" s="1"/>
  <c r="D107" i="14" s="1"/>
  <c r="G107" i="14" s="1"/>
  <c r="D106" i="13"/>
  <c r="F106" i="13" s="1"/>
  <c r="C106" i="13"/>
  <c r="N104" i="13"/>
  <c r="P104" i="13" s="1"/>
  <c r="R104" i="13" s="1"/>
  <c r="S104" i="13" s="1"/>
  <c r="A108" i="13"/>
  <c r="B107" i="13"/>
  <c r="E105" i="13"/>
  <c r="G105" i="13"/>
  <c r="I105" i="13" s="1"/>
  <c r="K105" i="13" s="1"/>
  <c r="H105" i="13"/>
  <c r="J105" i="13" s="1"/>
  <c r="L105" i="13" s="1"/>
  <c r="G105" i="12"/>
  <c r="H105" i="12" s="1"/>
  <c r="C106" i="12"/>
  <c r="D106" i="12" s="1"/>
  <c r="E106" i="12" s="1"/>
  <c r="F106" i="12" s="1"/>
  <c r="B107" i="12"/>
  <c r="S96" i="7"/>
  <c r="B102" i="9"/>
  <c r="F102" i="9"/>
  <c r="A107" i="11"/>
  <c r="B106" i="11"/>
  <c r="N103" i="11"/>
  <c r="P103" i="11" s="1"/>
  <c r="R103" i="11" s="1"/>
  <c r="S103" i="11" s="1"/>
  <c r="O104" i="11"/>
  <c r="Q104" i="11" s="1"/>
  <c r="D105" i="11"/>
  <c r="F105" i="11" s="1"/>
  <c r="C105" i="11"/>
  <c r="E104" i="11"/>
  <c r="G104" i="11"/>
  <c r="I104" i="11" s="1"/>
  <c r="K104" i="11" s="1"/>
  <c r="M104" i="11" s="1"/>
  <c r="C95" i="1"/>
  <c r="D95" i="1"/>
  <c r="F93" i="1"/>
  <c r="G93" i="1" s="1"/>
  <c r="H93" i="1" s="1"/>
  <c r="H101" i="9"/>
  <c r="M97" i="7"/>
  <c r="H98" i="7"/>
  <c r="O98" i="7" s="1"/>
  <c r="Q98" i="7" s="1"/>
  <c r="G98" i="7"/>
  <c r="I98" i="7" s="1"/>
  <c r="K98" i="7" s="1"/>
  <c r="E98" i="7"/>
  <c r="N97" i="7"/>
  <c r="P97" i="7" s="1"/>
  <c r="D99" i="7"/>
  <c r="F99" i="7" s="1"/>
  <c r="E102" i="9"/>
  <c r="C102" i="9"/>
  <c r="D102" i="9" s="1"/>
  <c r="G102" i="9" s="1"/>
  <c r="H102" i="9" s="1"/>
  <c r="A103" i="9"/>
  <c r="E94" i="1"/>
  <c r="B96" i="1"/>
  <c r="C99" i="7"/>
  <c r="B100" i="7"/>
  <c r="A101" i="7"/>
  <c r="R97" i="7" l="1"/>
  <c r="S97" i="7" s="1"/>
  <c r="H107" i="14"/>
  <c r="F108" i="14"/>
  <c r="E108" i="14"/>
  <c r="A109" i="14"/>
  <c r="B108" i="14"/>
  <c r="C108" i="14" s="1"/>
  <c r="D108" i="14" s="1"/>
  <c r="G108" i="14" s="1"/>
  <c r="E106" i="13"/>
  <c r="G106" i="13"/>
  <c r="I106" i="13" s="1"/>
  <c r="K106" i="13" s="1"/>
  <c r="H106" i="13"/>
  <c r="J106" i="13" s="1"/>
  <c r="L106" i="13" s="1"/>
  <c r="D107" i="13"/>
  <c r="F107" i="13" s="1"/>
  <c r="C107" i="13"/>
  <c r="M105" i="13"/>
  <c r="N105" i="13"/>
  <c r="P105" i="13" s="1"/>
  <c r="A109" i="13"/>
  <c r="B108" i="13"/>
  <c r="O105" i="13"/>
  <c r="Q105" i="13" s="1"/>
  <c r="R105" i="13" s="1"/>
  <c r="S105" i="13" s="1"/>
  <c r="G106" i="12"/>
  <c r="H106" i="12" s="1"/>
  <c r="C107" i="12"/>
  <c r="D107" i="12" s="1"/>
  <c r="E107" i="12" s="1"/>
  <c r="F107" i="12" s="1"/>
  <c r="B108" i="12"/>
  <c r="B103" i="9"/>
  <c r="F103" i="9"/>
  <c r="E105" i="11"/>
  <c r="G105" i="11"/>
  <c r="I105" i="11" s="1"/>
  <c r="K105" i="11" s="1"/>
  <c r="D106" i="11"/>
  <c r="F106" i="11" s="1"/>
  <c r="H106" i="11"/>
  <c r="J106" i="11" s="1"/>
  <c r="L106" i="11" s="1"/>
  <c r="O106" i="11"/>
  <c r="Q106" i="11" s="1"/>
  <c r="C106" i="11"/>
  <c r="N104" i="11"/>
  <c r="P104" i="11" s="1"/>
  <c r="R104" i="11" s="1"/>
  <c r="S104" i="11" s="1"/>
  <c r="H105" i="11"/>
  <c r="J105" i="11" s="1"/>
  <c r="L105" i="11" s="1"/>
  <c r="A108" i="11"/>
  <c r="B107" i="11"/>
  <c r="C96" i="1"/>
  <c r="D96" i="1" s="1"/>
  <c r="F94" i="1"/>
  <c r="G94" i="1" s="1"/>
  <c r="H94" i="1" s="1"/>
  <c r="J98" i="7"/>
  <c r="L98" i="7" s="1"/>
  <c r="M98" i="7" s="1"/>
  <c r="D100" i="7"/>
  <c r="F100" i="7" s="1"/>
  <c r="G99" i="7"/>
  <c r="I99" i="7" s="1"/>
  <c r="K99" i="7" s="1"/>
  <c r="E99" i="7"/>
  <c r="H99" i="7"/>
  <c r="J99" i="7" s="1"/>
  <c r="L99" i="7" s="1"/>
  <c r="N98" i="7"/>
  <c r="P98" i="7" s="1"/>
  <c r="R98" i="7" s="1"/>
  <c r="E103" i="9"/>
  <c r="C103" i="9"/>
  <c r="D103" i="9" s="1"/>
  <c r="G103" i="9" s="1"/>
  <c r="A104" i="9"/>
  <c r="E95" i="1"/>
  <c r="B97" i="1"/>
  <c r="A102" i="7"/>
  <c r="B101" i="7"/>
  <c r="C100" i="7"/>
  <c r="H108" i="14" l="1"/>
  <c r="H107" i="13"/>
  <c r="J107" i="13" s="1"/>
  <c r="L107" i="13" s="1"/>
  <c r="M106" i="13"/>
  <c r="F109" i="14"/>
  <c r="E109" i="14"/>
  <c r="B109" i="14"/>
  <c r="C109" i="14" s="1"/>
  <c r="D109" i="14" s="1"/>
  <c r="G109" i="14" s="1"/>
  <c r="H109" i="14" s="1"/>
  <c r="A110" i="14"/>
  <c r="D108" i="13"/>
  <c r="F108" i="13" s="1"/>
  <c r="C108" i="13"/>
  <c r="A110" i="13"/>
  <c r="B109" i="13"/>
  <c r="N106" i="13"/>
  <c r="P106" i="13" s="1"/>
  <c r="E107" i="13"/>
  <c r="G107" i="13"/>
  <c r="I107" i="13" s="1"/>
  <c r="K107" i="13" s="1"/>
  <c r="M107" i="13" s="1"/>
  <c r="O106" i="13"/>
  <c r="Q106" i="13" s="1"/>
  <c r="R106" i="13" s="1"/>
  <c r="S106" i="13" s="1"/>
  <c r="G107" i="12"/>
  <c r="H107" i="12" s="1"/>
  <c r="C108" i="12"/>
  <c r="D108" i="12" s="1"/>
  <c r="E108" i="12" s="1"/>
  <c r="F108" i="12" s="1"/>
  <c r="B109" i="12"/>
  <c r="B104" i="9"/>
  <c r="F104" i="9"/>
  <c r="D107" i="11"/>
  <c r="F107" i="11" s="1"/>
  <c r="C107" i="11"/>
  <c r="A109" i="11"/>
  <c r="B108" i="11"/>
  <c r="N105" i="11"/>
  <c r="P105" i="11" s="1"/>
  <c r="E106" i="11"/>
  <c r="G106" i="11"/>
  <c r="I106" i="11" s="1"/>
  <c r="K106" i="11" s="1"/>
  <c r="M106" i="11" s="1"/>
  <c r="M105" i="11"/>
  <c r="O105" i="11"/>
  <c r="Q105" i="11" s="1"/>
  <c r="R105" i="11" s="1"/>
  <c r="M99" i="7"/>
  <c r="S98" i="7"/>
  <c r="C97" i="1"/>
  <c r="D97" i="1" s="1"/>
  <c r="F95" i="1"/>
  <c r="G95" i="1" s="1"/>
  <c r="H95" i="1" s="1"/>
  <c r="H100" i="7"/>
  <c r="J100" i="7" s="1"/>
  <c r="L100" i="7" s="1"/>
  <c r="H103" i="9"/>
  <c r="N99" i="7"/>
  <c r="P99" i="7" s="1"/>
  <c r="O99" i="7"/>
  <c r="Q99" i="7" s="1"/>
  <c r="R99" i="7" s="1"/>
  <c r="G100" i="7"/>
  <c r="I100" i="7" s="1"/>
  <c r="K100" i="7" s="1"/>
  <c r="E100" i="7"/>
  <c r="D101" i="7"/>
  <c r="F101" i="7" s="1"/>
  <c r="C104" i="9"/>
  <c r="D104" i="9" s="1"/>
  <c r="G104" i="9" s="1"/>
  <c r="E104" i="9"/>
  <c r="A105" i="9"/>
  <c r="E96" i="1"/>
  <c r="B98" i="1"/>
  <c r="C101" i="7"/>
  <c r="B102" i="7"/>
  <c r="A103" i="7"/>
  <c r="H108" i="13" l="1"/>
  <c r="J108" i="13" s="1"/>
  <c r="L108" i="13" s="1"/>
  <c r="O107" i="13"/>
  <c r="Q107" i="13" s="1"/>
  <c r="S99" i="7"/>
  <c r="F110" i="14"/>
  <c r="E110" i="14"/>
  <c r="A111" i="14"/>
  <c r="B110" i="14"/>
  <c r="C110" i="14" s="1"/>
  <c r="D110" i="14" s="1"/>
  <c r="G110" i="14" s="1"/>
  <c r="E108" i="13"/>
  <c r="G108" i="13"/>
  <c r="I108" i="13" s="1"/>
  <c r="K108" i="13" s="1"/>
  <c r="A111" i="13"/>
  <c r="B110" i="13"/>
  <c r="D109" i="13"/>
  <c r="F109" i="13" s="1"/>
  <c r="C109" i="13"/>
  <c r="N107" i="13"/>
  <c r="P107" i="13" s="1"/>
  <c r="R107" i="13" s="1"/>
  <c r="S107" i="13" s="1"/>
  <c r="G108" i="12"/>
  <c r="H108" i="12" s="1"/>
  <c r="C109" i="12"/>
  <c r="D109" i="12" s="1"/>
  <c r="E109" i="12" s="1"/>
  <c r="F109" i="12" s="1"/>
  <c r="B110" i="12"/>
  <c r="B105" i="9"/>
  <c r="F105" i="9"/>
  <c r="S105" i="11"/>
  <c r="B109" i="11"/>
  <c r="A110" i="11"/>
  <c r="H107" i="11"/>
  <c r="J107" i="11" s="1"/>
  <c r="L107" i="11" s="1"/>
  <c r="E107" i="11"/>
  <c r="G107" i="11"/>
  <c r="I107" i="11" s="1"/>
  <c r="K107" i="11" s="1"/>
  <c r="N106" i="11"/>
  <c r="P106" i="11" s="1"/>
  <c r="R106" i="11" s="1"/>
  <c r="S106" i="11" s="1"/>
  <c r="D108" i="11"/>
  <c r="F108" i="11" s="1"/>
  <c r="H108" i="11"/>
  <c r="J108" i="11" s="1"/>
  <c r="L108" i="11" s="1"/>
  <c r="C108" i="11"/>
  <c r="O100" i="7"/>
  <c r="Q100" i="7" s="1"/>
  <c r="C98" i="1"/>
  <c r="D98" i="1" s="1"/>
  <c r="F96" i="1"/>
  <c r="G96" i="1" s="1"/>
  <c r="H96" i="1" s="1"/>
  <c r="H104" i="9"/>
  <c r="D102" i="7"/>
  <c r="F102" i="7" s="1"/>
  <c r="N100" i="7"/>
  <c r="P100" i="7" s="1"/>
  <c r="G101" i="7"/>
  <c r="I101" i="7" s="1"/>
  <c r="K101" i="7" s="1"/>
  <c r="E101" i="7"/>
  <c r="H101" i="7"/>
  <c r="M100" i="7"/>
  <c r="C105" i="9"/>
  <c r="D105" i="9" s="1"/>
  <c r="G105" i="9" s="1"/>
  <c r="E105" i="9"/>
  <c r="A106" i="9"/>
  <c r="E97" i="1"/>
  <c r="B99" i="1"/>
  <c r="B103" i="7"/>
  <c r="A104" i="7"/>
  <c r="C102" i="7"/>
  <c r="O108" i="13" l="1"/>
  <c r="Q108" i="13" s="1"/>
  <c r="M108" i="13"/>
  <c r="H110" i="14"/>
  <c r="R100" i="7"/>
  <c r="S100" i="7" s="1"/>
  <c r="F111" i="14"/>
  <c r="E111" i="14"/>
  <c r="A112" i="14"/>
  <c r="B111" i="14"/>
  <c r="C111" i="14" s="1"/>
  <c r="D111" i="14" s="1"/>
  <c r="G111" i="14" s="1"/>
  <c r="H111" i="14" s="1"/>
  <c r="A112" i="13"/>
  <c r="B111" i="13"/>
  <c r="N108" i="13"/>
  <c r="P108" i="13" s="1"/>
  <c r="D110" i="13"/>
  <c r="F110" i="13" s="1"/>
  <c r="C110" i="13"/>
  <c r="E109" i="13"/>
  <c r="G109" i="13"/>
  <c r="I109" i="13" s="1"/>
  <c r="K109" i="13" s="1"/>
  <c r="H109" i="13"/>
  <c r="J109" i="13" s="1"/>
  <c r="L109" i="13" s="1"/>
  <c r="G109" i="12"/>
  <c r="H109" i="12" s="1"/>
  <c r="C110" i="12"/>
  <c r="D110" i="12" s="1"/>
  <c r="E110" i="12" s="1"/>
  <c r="F110" i="12" s="1"/>
  <c r="B111" i="12"/>
  <c r="B106" i="9"/>
  <c r="F106" i="9"/>
  <c r="N107" i="11"/>
  <c r="P107" i="11" s="1"/>
  <c r="M107" i="11"/>
  <c r="O108" i="11"/>
  <c r="Q108" i="11" s="1"/>
  <c r="A111" i="11"/>
  <c r="B110" i="11"/>
  <c r="H109" i="11"/>
  <c r="J109" i="11" s="1"/>
  <c r="L109" i="11" s="1"/>
  <c r="D109" i="11"/>
  <c r="F109" i="11" s="1"/>
  <c r="C109" i="11"/>
  <c r="E108" i="11"/>
  <c r="G108" i="11"/>
  <c r="I108" i="11" s="1"/>
  <c r="K108" i="11" s="1"/>
  <c r="M108" i="11" s="1"/>
  <c r="O107" i="11"/>
  <c r="Q107" i="11" s="1"/>
  <c r="R107" i="11" s="1"/>
  <c r="S107" i="11" s="1"/>
  <c r="C99" i="1"/>
  <c r="D99" i="1" s="1"/>
  <c r="H105" i="9"/>
  <c r="F97" i="1"/>
  <c r="G97" i="1" s="1"/>
  <c r="H97" i="1" s="1"/>
  <c r="H102" i="7"/>
  <c r="J102" i="7" s="1"/>
  <c r="L102" i="7" s="1"/>
  <c r="G102" i="7"/>
  <c r="I102" i="7" s="1"/>
  <c r="K102" i="7" s="1"/>
  <c r="E102" i="7"/>
  <c r="N101" i="7"/>
  <c r="P101" i="7" s="1"/>
  <c r="D103" i="7"/>
  <c r="F103" i="7" s="1"/>
  <c r="O101" i="7"/>
  <c r="Q101" i="7" s="1"/>
  <c r="J101" i="7"/>
  <c r="L101" i="7" s="1"/>
  <c r="M101" i="7" s="1"/>
  <c r="C106" i="9"/>
  <c r="D106" i="9" s="1"/>
  <c r="G106" i="9" s="1"/>
  <c r="E106" i="9"/>
  <c r="A107" i="9"/>
  <c r="E98" i="1"/>
  <c r="B100" i="1"/>
  <c r="C103" i="7"/>
  <c r="B104" i="7"/>
  <c r="A105" i="7"/>
  <c r="R108" i="13" l="1"/>
  <c r="S108" i="13" s="1"/>
  <c r="O102" i="7"/>
  <c r="Q102" i="7" s="1"/>
  <c r="M109" i="13"/>
  <c r="F112" i="14"/>
  <c r="E112" i="14"/>
  <c r="A113" i="14"/>
  <c r="B112" i="14"/>
  <c r="C112" i="14" s="1"/>
  <c r="D112" i="14" s="1"/>
  <c r="G112" i="14" s="1"/>
  <c r="H110" i="13"/>
  <c r="J110" i="13" s="1"/>
  <c r="L110" i="13" s="1"/>
  <c r="D111" i="13"/>
  <c r="F111" i="13" s="1"/>
  <c r="C111" i="13"/>
  <c r="N109" i="13"/>
  <c r="P109" i="13" s="1"/>
  <c r="B112" i="13"/>
  <c r="A113" i="13"/>
  <c r="E110" i="13"/>
  <c r="G110" i="13"/>
  <c r="I110" i="13" s="1"/>
  <c r="K110" i="13" s="1"/>
  <c r="O109" i="13"/>
  <c r="Q109" i="13" s="1"/>
  <c r="G110" i="12"/>
  <c r="H110" i="12" s="1"/>
  <c r="B112" i="12"/>
  <c r="C111" i="12"/>
  <c r="D111" i="12" s="1"/>
  <c r="E111" i="12" s="1"/>
  <c r="F111" i="12" s="1"/>
  <c r="B107" i="9"/>
  <c r="F107" i="9"/>
  <c r="D110" i="11"/>
  <c r="F110" i="11" s="1"/>
  <c r="C110" i="11"/>
  <c r="A112" i="11"/>
  <c r="B111" i="11"/>
  <c r="R108" i="11"/>
  <c r="S108" i="11" s="1"/>
  <c r="N108" i="11"/>
  <c r="P108" i="11" s="1"/>
  <c r="O109" i="11"/>
  <c r="Q109" i="11" s="1"/>
  <c r="E109" i="11"/>
  <c r="G109" i="11"/>
  <c r="I109" i="11" s="1"/>
  <c r="K109" i="11" s="1"/>
  <c r="M109" i="11" s="1"/>
  <c r="R101" i="7"/>
  <c r="S101" i="7" s="1"/>
  <c r="C100" i="1"/>
  <c r="D100" i="1" s="1"/>
  <c r="F98" i="1"/>
  <c r="G98" i="1" s="1"/>
  <c r="H98" i="1" s="1"/>
  <c r="H106" i="9"/>
  <c r="H103" i="7"/>
  <c r="O103" i="7" s="1"/>
  <c r="Q103" i="7" s="1"/>
  <c r="M102" i="7"/>
  <c r="G103" i="7"/>
  <c r="I103" i="7" s="1"/>
  <c r="K103" i="7" s="1"/>
  <c r="E103" i="7"/>
  <c r="N102" i="7"/>
  <c r="P102" i="7" s="1"/>
  <c r="D104" i="7"/>
  <c r="F104" i="7" s="1"/>
  <c r="E107" i="9"/>
  <c r="C107" i="9"/>
  <c r="D107" i="9" s="1"/>
  <c r="G107" i="9" s="1"/>
  <c r="H107" i="9" s="1"/>
  <c r="A108" i="9"/>
  <c r="E99" i="1"/>
  <c r="B101" i="1"/>
  <c r="B105" i="7"/>
  <c r="A106" i="7"/>
  <c r="C104" i="7"/>
  <c r="R102" i="7" l="1"/>
  <c r="S102" i="7" s="1"/>
  <c r="H112" i="14"/>
  <c r="F113" i="14"/>
  <c r="E113" i="14"/>
  <c r="B113" i="14"/>
  <c r="C113" i="14" s="1"/>
  <c r="D113" i="14" s="1"/>
  <c r="G113" i="14" s="1"/>
  <c r="A114" i="14"/>
  <c r="E111" i="13"/>
  <c r="G111" i="13"/>
  <c r="I111" i="13" s="1"/>
  <c r="K111" i="13" s="1"/>
  <c r="R109" i="13"/>
  <c r="S109" i="13" s="1"/>
  <c r="N110" i="13"/>
  <c r="P110" i="13" s="1"/>
  <c r="H111" i="13"/>
  <c r="J111" i="13" s="1"/>
  <c r="L111" i="13" s="1"/>
  <c r="M110" i="13"/>
  <c r="B113" i="13"/>
  <c r="A114" i="13"/>
  <c r="D112" i="13"/>
  <c r="F112" i="13" s="1"/>
  <c r="C112" i="13"/>
  <c r="O110" i="13"/>
  <c r="Q110" i="13" s="1"/>
  <c r="G111" i="12"/>
  <c r="H111" i="12" s="1"/>
  <c r="B113" i="12"/>
  <c r="C112" i="12"/>
  <c r="D112" i="12" s="1"/>
  <c r="E112" i="12" s="1"/>
  <c r="F112" i="12" s="1"/>
  <c r="B108" i="9"/>
  <c r="F108" i="9"/>
  <c r="N109" i="11"/>
  <c r="P109" i="11" s="1"/>
  <c r="E110" i="11"/>
  <c r="G110" i="11"/>
  <c r="I110" i="11" s="1"/>
  <c r="K110" i="11" s="1"/>
  <c r="D111" i="11"/>
  <c r="F111" i="11" s="1"/>
  <c r="O111" i="11" s="1"/>
  <c r="Q111" i="11" s="1"/>
  <c r="H111" i="11"/>
  <c r="J111" i="11" s="1"/>
  <c r="L111" i="11" s="1"/>
  <c r="C111" i="11"/>
  <c r="A113" i="11"/>
  <c r="B112" i="11"/>
  <c r="R109" i="11"/>
  <c r="S109" i="11" s="1"/>
  <c r="H110" i="11"/>
  <c r="J110" i="11" s="1"/>
  <c r="L110" i="11" s="1"/>
  <c r="J103" i="7"/>
  <c r="L103" i="7" s="1"/>
  <c r="M103" i="7" s="1"/>
  <c r="C101" i="1"/>
  <c r="D101" i="1"/>
  <c r="F99" i="1"/>
  <c r="G99" i="1" s="1"/>
  <c r="H99" i="1" s="1"/>
  <c r="N103" i="7"/>
  <c r="P103" i="7" s="1"/>
  <c r="R103" i="7" s="1"/>
  <c r="G104" i="7"/>
  <c r="I104" i="7" s="1"/>
  <c r="K104" i="7" s="1"/>
  <c r="E104" i="7"/>
  <c r="H104" i="7"/>
  <c r="O104" i="7" s="1"/>
  <c r="Q104" i="7" s="1"/>
  <c r="D105" i="7"/>
  <c r="F105" i="7" s="1"/>
  <c r="C108" i="9"/>
  <c r="D108" i="9" s="1"/>
  <c r="G108" i="9" s="1"/>
  <c r="E108" i="9"/>
  <c r="A109" i="9"/>
  <c r="B102" i="1"/>
  <c r="E100" i="1"/>
  <c r="B106" i="7"/>
  <c r="A107" i="7"/>
  <c r="C105" i="7"/>
  <c r="H113" i="14" l="1"/>
  <c r="R110" i="13"/>
  <c r="S110" i="13" s="1"/>
  <c r="M111" i="13"/>
  <c r="F114" i="14"/>
  <c r="E114" i="14"/>
  <c r="A115" i="14"/>
  <c r="B114" i="14"/>
  <c r="C114" i="14" s="1"/>
  <c r="D114" i="14" s="1"/>
  <c r="G114" i="14" s="1"/>
  <c r="H114" i="14" s="1"/>
  <c r="E112" i="13"/>
  <c r="G112" i="13"/>
  <c r="I112" i="13" s="1"/>
  <c r="K112" i="13" s="1"/>
  <c r="H112" i="13"/>
  <c r="J112" i="13" s="1"/>
  <c r="L112" i="13" s="1"/>
  <c r="N111" i="13"/>
  <c r="P111" i="13" s="1"/>
  <c r="D113" i="13"/>
  <c r="F113" i="13" s="1"/>
  <c r="C113" i="13"/>
  <c r="B114" i="13"/>
  <c r="A115" i="13"/>
  <c r="O111" i="13"/>
  <c r="Q111" i="13" s="1"/>
  <c r="R111" i="13" s="1"/>
  <c r="S111" i="13" s="1"/>
  <c r="G112" i="12"/>
  <c r="H112" i="12" s="1"/>
  <c r="C113" i="12"/>
  <c r="D113" i="12" s="1"/>
  <c r="E113" i="12" s="1"/>
  <c r="F113" i="12" s="1"/>
  <c r="B114" i="12"/>
  <c r="B109" i="9"/>
  <c r="F109" i="9"/>
  <c r="D112" i="11"/>
  <c r="F112" i="11" s="1"/>
  <c r="C112" i="11"/>
  <c r="N110" i="11"/>
  <c r="P110" i="11" s="1"/>
  <c r="M110" i="11"/>
  <c r="B113" i="11"/>
  <c r="A114" i="11"/>
  <c r="E111" i="11"/>
  <c r="G111" i="11"/>
  <c r="I111" i="11" s="1"/>
  <c r="K111" i="11" s="1"/>
  <c r="M111" i="11" s="1"/>
  <c r="O110" i="11"/>
  <c r="Q110" i="11" s="1"/>
  <c r="C102" i="1"/>
  <c r="D102" i="1" s="1"/>
  <c r="F100" i="1"/>
  <c r="G100" i="1" s="1"/>
  <c r="H100" i="1" s="1"/>
  <c r="S103" i="7"/>
  <c r="H108" i="9"/>
  <c r="J104" i="7"/>
  <c r="L104" i="7" s="1"/>
  <c r="M104" i="7" s="1"/>
  <c r="H105" i="7"/>
  <c r="D106" i="7"/>
  <c r="F106" i="7" s="1"/>
  <c r="N104" i="7"/>
  <c r="P104" i="7" s="1"/>
  <c r="R104" i="7" s="1"/>
  <c r="G105" i="7"/>
  <c r="I105" i="7" s="1"/>
  <c r="K105" i="7" s="1"/>
  <c r="E105" i="7"/>
  <c r="C109" i="9"/>
  <c r="D109" i="9" s="1"/>
  <c r="G109" i="9" s="1"/>
  <c r="E109" i="9"/>
  <c r="A110" i="9"/>
  <c r="E101" i="1"/>
  <c r="B103" i="1"/>
  <c r="B107" i="7"/>
  <c r="A108" i="7"/>
  <c r="C106" i="7"/>
  <c r="M112" i="13" l="1"/>
  <c r="F115" i="14"/>
  <c r="E115" i="14"/>
  <c r="A116" i="14"/>
  <c r="B115" i="14"/>
  <c r="C115" i="14" s="1"/>
  <c r="D115" i="14" s="1"/>
  <c r="G115" i="14" s="1"/>
  <c r="H115" i="14" s="1"/>
  <c r="H113" i="13"/>
  <c r="J113" i="13" s="1"/>
  <c r="L113" i="13" s="1"/>
  <c r="A116" i="13"/>
  <c r="B115" i="13"/>
  <c r="E113" i="13"/>
  <c r="G113" i="13"/>
  <c r="I113" i="13" s="1"/>
  <c r="K113" i="13" s="1"/>
  <c r="N112" i="13"/>
  <c r="P112" i="13" s="1"/>
  <c r="D114" i="13"/>
  <c r="F114" i="13" s="1"/>
  <c r="C114" i="13"/>
  <c r="O112" i="13"/>
  <c r="Q112" i="13" s="1"/>
  <c r="G113" i="12"/>
  <c r="H113" i="12" s="1"/>
  <c r="C114" i="12"/>
  <c r="D114" i="12" s="1"/>
  <c r="E114" i="12" s="1"/>
  <c r="F114" i="12" s="1"/>
  <c r="B115" i="12"/>
  <c r="B110" i="9"/>
  <c r="F110" i="9"/>
  <c r="E112" i="11"/>
  <c r="G112" i="11"/>
  <c r="I112" i="11" s="1"/>
  <c r="K112" i="11" s="1"/>
  <c r="H112" i="11"/>
  <c r="J112" i="11" s="1"/>
  <c r="L112" i="11" s="1"/>
  <c r="M112" i="11" s="1"/>
  <c r="D113" i="11"/>
  <c r="F113" i="11" s="1"/>
  <c r="C113" i="11"/>
  <c r="R110" i="11"/>
  <c r="S110" i="11" s="1"/>
  <c r="N111" i="11"/>
  <c r="P111" i="11" s="1"/>
  <c r="R111" i="11" s="1"/>
  <c r="S111" i="11" s="1"/>
  <c r="A115" i="11"/>
  <c r="B114" i="11"/>
  <c r="S104" i="7"/>
  <c r="C103" i="1"/>
  <c r="D103" i="1"/>
  <c r="F101" i="1"/>
  <c r="G101" i="1" s="1"/>
  <c r="H101" i="1" s="1"/>
  <c r="O105" i="7"/>
  <c r="Q105" i="7" s="1"/>
  <c r="H109" i="9"/>
  <c r="H106" i="7"/>
  <c r="O106" i="7" s="1"/>
  <c r="Q106" i="7" s="1"/>
  <c r="N105" i="7"/>
  <c r="P105" i="7" s="1"/>
  <c r="D107" i="7"/>
  <c r="F107" i="7" s="1"/>
  <c r="G106" i="7"/>
  <c r="I106" i="7" s="1"/>
  <c r="K106" i="7" s="1"/>
  <c r="E106" i="7"/>
  <c r="J105" i="7"/>
  <c r="L105" i="7" s="1"/>
  <c r="M105" i="7" s="1"/>
  <c r="C110" i="9"/>
  <c r="D110" i="9" s="1"/>
  <c r="G110" i="9" s="1"/>
  <c r="E110" i="9"/>
  <c r="A111" i="9"/>
  <c r="E102" i="1"/>
  <c r="B104" i="1"/>
  <c r="B108" i="7"/>
  <c r="A109" i="7"/>
  <c r="H107" i="7"/>
  <c r="C107" i="7"/>
  <c r="R105" i="7" l="1"/>
  <c r="S105" i="7" s="1"/>
  <c r="F116" i="14"/>
  <c r="E116" i="14"/>
  <c r="A117" i="14"/>
  <c r="B116" i="14"/>
  <c r="C116" i="14" s="1"/>
  <c r="D116" i="14" s="1"/>
  <c r="G116" i="14" s="1"/>
  <c r="N113" i="13"/>
  <c r="P113" i="13" s="1"/>
  <c r="D115" i="13"/>
  <c r="F115" i="13" s="1"/>
  <c r="C115" i="13"/>
  <c r="E114" i="13"/>
  <c r="G114" i="13"/>
  <c r="I114" i="13" s="1"/>
  <c r="K114" i="13" s="1"/>
  <c r="A117" i="13"/>
  <c r="B116" i="13"/>
  <c r="M113" i="13"/>
  <c r="R112" i="13"/>
  <c r="S112" i="13" s="1"/>
  <c r="H114" i="13"/>
  <c r="O113" i="13"/>
  <c r="Q113" i="13" s="1"/>
  <c r="R113" i="13" s="1"/>
  <c r="S113" i="13" s="1"/>
  <c r="G114" i="12"/>
  <c r="H114" i="12" s="1"/>
  <c r="C115" i="12"/>
  <c r="D115" i="12" s="1"/>
  <c r="E115" i="12" s="1"/>
  <c r="F115" i="12" s="1"/>
  <c r="B116" i="12"/>
  <c r="B111" i="9"/>
  <c r="F111" i="9"/>
  <c r="H113" i="11"/>
  <c r="D114" i="11"/>
  <c r="F114" i="11" s="1"/>
  <c r="C114" i="11"/>
  <c r="A116" i="11"/>
  <c r="B115" i="11"/>
  <c r="N112" i="11"/>
  <c r="P112" i="11" s="1"/>
  <c r="E113" i="11"/>
  <c r="G113" i="11"/>
  <c r="I113" i="11" s="1"/>
  <c r="K113" i="11" s="1"/>
  <c r="O112" i="11"/>
  <c r="Q112" i="11" s="1"/>
  <c r="R112" i="11" s="1"/>
  <c r="S112" i="11" s="1"/>
  <c r="J106" i="7"/>
  <c r="L106" i="7" s="1"/>
  <c r="M106" i="7" s="1"/>
  <c r="C104" i="1"/>
  <c r="D104" i="1" s="1"/>
  <c r="F102" i="1"/>
  <c r="G102" i="1" s="1"/>
  <c r="H102" i="1" s="1"/>
  <c r="H110" i="9"/>
  <c r="N106" i="7"/>
  <c r="P106" i="7" s="1"/>
  <c r="R106" i="7" s="1"/>
  <c r="G107" i="7"/>
  <c r="I107" i="7" s="1"/>
  <c r="K107" i="7" s="1"/>
  <c r="E107" i="7"/>
  <c r="D108" i="7"/>
  <c r="F108" i="7" s="1"/>
  <c r="J107" i="7"/>
  <c r="L107" i="7" s="1"/>
  <c r="O107" i="7"/>
  <c r="Q107" i="7" s="1"/>
  <c r="E111" i="9"/>
  <c r="C111" i="9"/>
  <c r="D111" i="9" s="1"/>
  <c r="G111" i="9" s="1"/>
  <c r="A112" i="9"/>
  <c r="E103" i="1"/>
  <c r="B105" i="1"/>
  <c r="B109" i="7"/>
  <c r="A110" i="7"/>
  <c r="C108" i="7"/>
  <c r="H116" i="14" l="1"/>
  <c r="F117" i="14"/>
  <c r="E117" i="14"/>
  <c r="B117" i="14"/>
  <c r="C117" i="14" s="1"/>
  <c r="D117" i="14" s="1"/>
  <c r="G117" i="14" s="1"/>
  <c r="A118" i="14"/>
  <c r="J114" i="13"/>
  <c r="L114" i="13" s="1"/>
  <c r="M114" i="13" s="1"/>
  <c r="O114" i="13"/>
  <c r="Q114" i="13" s="1"/>
  <c r="H115" i="13"/>
  <c r="N114" i="13"/>
  <c r="P114" i="13" s="1"/>
  <c r="D116" i="13"/>
  <c r="F116" i="13" s="1"/>
  <c r="H116" i="13"/>
  <c r="J116" i="13" s="1"/>
  <c r="L116" i="13" s="1"/>
  <c r="C116" i="13"/>
  <c r="E115" i="13"/>
  <c r="G115" i="13"/>
  <c r="I115" i="13" s="1"/>
  <c r="K115" i="13" s="1"/>
  <c r="A118" i="13"/>
  <c r="B117" i="13"/>
  <c r="G115" i="12"/>
  <c r="H115" i="12" s="1"/>
  <c r="C116" i="12"/>
  <c r="D116" i="12" s="1"/>
  <c r="E116" i="12" s="1"/>
  <c r="F116" i="12" s="1"/>
  <c r="B117" i="12"/>
  <c r="B112" i="9"/>
  <c r="F112" i="9"/>
  <c r="D115" i="11"/>
  <c r="F115" i="11" s="1"/>
  <c r="C115" i="11"/>
  <c r="B116" i="11"/>
  <c r="A117" i="11"/>
  <c r="N113" i="11"/>
  <c r="P113" i="11" s="1"/>
  <c r="H114" i="11"/>
  <c r="J114" i="11" s="1"/>
  <c r="L114" i="11" s="1"/>
  <c r="E114" i="11"/>
  <c r="G114" i="11"/>
  <c r="I114" i="11" s="1"/>
  <c r="K114" i="11" s="1"/>
  <c r="J113" i="11"/>
  <c r="L113" i="11" s="1"/>
  <c r="M113" i="11" s="1"/>
  <c r="O113" i="11"/>
  <c r="Q113" i="11" s="1"/>
  <c r="R113" i="11" s="1"/>
  <c r="C105" i="1"/>
  <c r="D105" i="1"/>
  <c r="F103" i="1"/>
  <c r="G103" i="1" s="1"/>
  <c r="H103" i="1" s="1"/>
  <c r="H111" i="9"/>
  <c r="S106" i="7"/>
  <c r="G108" i="7"/>
  <c r="I108" i="7" s="1"/>
  <c r="K108" i="7" s="1"/>
  <c r="E108" i="7"/>
  <c r="H108" i="7"/>
  <c r="D109" i="7"/>
  <c r="F109" i="7" s="1"/>
  <c r="N107" i="7"/>
  <c r="P107" i="7" s="1"/>
  <c r="R107" i="7" s="1"/>
  <c r="M107" i="7"/>
  <c r="E112" i="9"/>
  <c r="C112" i="9"/>
  <c r="D112" i="9" s="1"/>
  <c r="G112" i="9" s="1"/>
  <c r="A113" i="9"/>
  <c r="E104" i="1"/>
  <c r="B106" i="1"/>
  <c r="B110" i="7"/>
  <c r="A111" i="7"/>
  <c r="C109" i="7"/>
  <c r="H117" i="14" l="1"/>
  <c r="O116" i="13"/>
  <c r="Q116" i="13" s="1"/>
  <c r="F118" i="14"/>
  <c r="E118" i="14"/>
  <c r="A119" i="14"/>
  <c r="B118" i="14"/>
  <c r="C118" i="14" s="1"/>
  <c r="D118" i="14" s="1"/>
  <c r="G118" i="14" s="1"/>
  <c r="H118" i="14" s="1"/>
  <c r="D117" i="13"/>
  <c r="F117" i="13" s="1"/>
  <c r="C117" i="13"/>
  <c r="J115" i="13"/>
  <c r="L115" i="13" s="1"/>
  <c r="M115" i="13" s="1"/>
  <c r="O115" i="13"/>
  <c r="Q115" i="13" s="1"/>
  <c r="N115" i="13"/>
  <c r="P115" i="13" s="1"/>
  <c r="R114" i="13"/>
  <c r="S114" i="13" s="1"/>
  <c r="A119" i="13"/>
  <c r="B118" i="13"/>
  <c r="E116" i="13"/>
  <c r="G116" i="13"/>
  <c r="I116" i="13" s="1"/>
  <c r="K116" i="13" s="1"/>
  <c r="M116" i="13" s="1"/>
  <c r="G116" i="12"/>
  <c r="H116" i="12" s="1"/>
  <c r="C117" i="12"/>
  <c r="D117" i="12" s="1"/>
  <c r="E117" i="12" s="1"/>
  <c r="F117" i="12" s="1"/>
  <c r="B118" i="12"/>
  <c r="B113" i="9"/>
  <c r="F113" i="9"/>
  <c r="H112" i="9"/>
  <c r="S113" i="11"/>
  <c r="D116" i="11"/>
  <c r="F116" i="11" s="1"/>
  <c r="C116" i="11"/>
  <c r="A118" i="11"/>
  <c r="B117" i="11"/>
  <c r="E115" i="11"/>
  <c r="G115" i="11"/>
  <c r="I115" i="11" s="1"/>
  <c r="K115" i="11" s="1"/>
  <c r="N114" i="11"/>
  <c r="P114" i="11" s="1"/>
  <c r="H115" i="11"/>
  <c r="J115" i="11" s="1"/>
  <c r="L115" i="11" s="1"/>
  <c r="M114" i="11"/>
  <c r="O114" i="11"/>
  <c r="Q114" i="11" s="1"/>
  <c r="R114" i="11" s="1"/>
  <c r="S114" i="11" s="1"/>
  <c r="C106" i="1"/>
  <c r="D106" i="1"/>
  <c r="F104" i="1"/>
  <c r="G104" i="1" s="1"/>
  <c r="H104" i="1" s="1"/>
  <c r="J108" i="7"/>
  <c r="L108" i="7" s="1"/>
  <c r="M108" i="7" s="1"/>
  <c r="H109" i="7"/>
  <c r="J109" i="7" s="1"/>
  <c r="L109" i="7" s="1"/>
  <c r="O108" i="7"/>
  <c r="Q108" i="7" s="1"/>
  <c r="S107" i="7"/>
  <c r="G109" i="7"/>
  <c r="I109" i="7" s="1"/>
  <c r="K109" i="7" s="1"/>
  <c r="E109" i="7"/>
  <c r="D110" i="7"/>
  <c r="F110" i="7" s="1"/>
  <c r="N108" i="7"/>
  <c r="P108" i="7" s="1"/>
  <c r="C113" i="9"/>
  <c r="D113" i="9" s="1"/>
  <c r="G113" i="9" s="1"/>
  <c r="E113" i="9"/>
  <c r="A114" i="9"/>
  <c r="E105" i="1"/>
  <c r="B107" i="1"/>
  <c r="C110" i="7"/>
  <c r="B111" i="7"/>
  <c r="A112" i="7"/>
  <c r="F119" i="14" l="1"/>
  <c r="E119" i="14"/>
  <c r="A120" i="14"/>
  <c r="B119" i="14"/>
  <c r="C119" i="14" s="1"/>
  <c r="D119" i="14" s="1"/>
  <c r="G119" i="14" s="1"/>
  <c r="H119" i="14" s="1"/>
  <c r="N116" i="13"/>
  <c r="P116" i="13" s="1"/>
  <c r="R116" i="13" s="1"/>
  <c r="S116" i="13" s="1"/>
  <c r="H117" i="13"/>
  <c r="J117" i="13" s="1"/>
  <c r="L117" i="13" s="1"/>
  <c r="E117" i="13"/>
  <c r="G117" i="13"/>
  <c r="I117" i="13" s="1"/>
  <c r="K117" i="13" s="1"/>
  <c r="D118" i="13"/>
  <c r="F118" i="13" s="1"/>
  <c r="C118" i="13"/>
  <c r="A120" i="13"/>
  <c r="B119" i="13"/>
  <c r="R115" i="13"/>
  <c r="S115" i="13" s="1"/>
  <c r="G117" i="12"/>
  <c r="H117" i="12" s="1"/>
  <c r="C118" i="12"/>
  <c r="D118" i="12" s="1"/>
  <c r="E118" i="12" s="1"/>
  <c r="F118" i="12" s="1"/>
  <c r="B119" i="12"/>
  <c r="B114" i="9"/>
  <c r="F114" i="9"/>
  <c r="M115" i="11"/>
  <c r="A119" i="11"/>
  <c r="B118" i="11"/>
  <c r="D117" i="11"/>
  <c r="F117" i="11" s="1"/>
  <c r="O117" i="11" s="1"/>
  <c r="Q117" i="11" s="1"/>
  <c r="H117" i="11"/>
  <c r="J117" i="11" s="1"/>
  <c r="L117" i="11" s="1"/>
  <c r="C117" i="11"/>
  <c r="H116" i="11"/>
  <c r="J116" i="11" s="1"/>
  <c r="L116" i="11" s="1"/>
  <c r="E116" i="11"/>
  <c r="G116" i="11"/>
  <c r="I116" i="11" s="1"/>
  <c r="K116" i="11" s="1"/>
  <c r="N115" i="11"/>
  <c r="P115" i="11" s="1"/>
  <c r="O115" i="11"/>
  <c r="Q115" i="11" s="1"/>
  <c r="R115" i="11" s="1"/>
  <c r="S115" i="11" s="1"/>
  <c r="O109" i="7"/>
  <c r="Q109" i="7" s="1"/>
  <c r="C107" i="1"/>
  <c r="D107" i="1" s="1"/>
  <c r="F105" i="1"/>
  <c r="G105" i="1" s="1"/>
  <c r="H105" i="1" s="1"/>
  <c r="R108" i="7"/>
  <c r="S108" i="7" s="1"/>
  <c r="H113" i="9"/>
  <c r="H110" i="7"/>
  <c r="O110" i="7" s="1"/>
  <c r="Q110" i="7" s="1"/>
  <c r="M109" i="7"/>
  <c r="D111" i="7"/>
  <c r="F111" i="7" s="1"/>
  <c r="G110" i="7"/>
  <c r="I110" i="7" s="1"/>
  <c r="K110" i="7" s="1"/>
  <c r="E110" i="7"/>
  <c r="N109" i="7"/>
  <c r="P109" i="7" s="1"/>
  <c r="R109" i="7" s="1"/>
  <c r="C114" i="9"/>
  <c r="D114" i="9" s="1"/>
  <c r="G114" i="9" s="1"/>
  <c r="E114" i="9"/>
  <c r="A115" i="9"/>
  <c r="E106" i="1"/>
  <c r="B108" i="1"/>
  <c r="A113" i="7"/>
  <c r="B112" i="7"/>
  <c r="C111" i="7"/>
  <c r="F120" i="14" l="1"/>
  <c r="E120" i="14"/>
  <c r="A121" i="14"/>
  <c r="B120" i="14"/>
  <c r="C120" i="14" s="1"/>
  <c r="D120" i="14" s="1"/>
  <c r="G120" i="14" s="1"/>
  <c r="N117" i="13"/>
  <c r="P117" i="13" s="1"/>
  <c r="M117" i="13"/>
  <c r="D119" i="13"/>
  <c r="F119" i="13" s="1"/>
  <c r="C119" i="13"/>
  <c r="B120" i="13"/>
  <c r="A121" i="13"/>
  <c r="E118" i="13"/>
  <c r="G118" i="13"/>
  <c r="I118" i="13" s="1"/>
  <c r="K118" i="13" s="1"/>
  <c r="H118" i="13"/>
  <c r="J118" i="13" s="1"/>
  <c r="L118" i="13" s="1"/>
  <c r="O117" i="13"/>
  <c r="Q117" i="13" s="1"/>
  <c r="R117" i="13" s="1"/>
  <c r="G118" i="12"/>
  <c r="H118" i="12" s="1"/>
  <c r="B120" i="12"/>
  <c r="C119" i="12"/>
  <c r="D119" i="12" s="1"/>
  <c r="E119" i="12" s="1"/>
  <c r="F119" i="12" s="1"/>
  <c r="B115" i="9"/>
  <c r="F115" i="9"/>
  <c r="E117" i="11"/>
  <c r="G117" i="11"/>
  <c r="I117" i="11" s="1"/>
  <c r="K117" i="11" s="1"/>
  <c r="M117" i="11" s="1"/>
  <c r="D118" i="11"/>
  <c r="F118" i="11" s="1"/>
  <c r="C118" i="11"/>
  <c r="N116" i="11"/>
  <c r="P116" i="11" s="1"/>
  <c r="A120" i="11"/>
  <c r="B119" i="11"/>
  <c r="M116" i="11"/>
  <c r="O116" i="11"/>
  <c r="Q116" i="11" s="1"/>
  <c r="R116" i="11" s="1"/>
  <c r="C108" i="1"/>
  <c r="D108" i="1" s="1"/>
  <c r="F106" i="1"/>
  <c r="G106" i="1" s="1"/>
  <c r="H106" i="1" s="1"/>
  <c r="J110" i="7"/>
  <c r="L110" i="7" s="1"/>
  <c r="M110" i="7" s="1"/>
  <c r="S109" i="7"/>
  <c r="H114" i="9"/>
  <c r="H111" i="7"/>
  <c r="O111" i="7" s="1"/>
  <c r="Q111" i="7" s="1"/>
  <c r="G111" i="7"/>
  <c r="I111" i="7" s="1"/>
  <c r="K111" i="7" s="1"/>
  <c r="E111" i="7"/>
  <c r="N110" i="7"/>
  <c r="P110" i="7" s="1"/>
  <c r="R110" i="7" s="1"/>
  <c r="D112" i="7"/>
  <c r="F112" i="7" s="1"/>
  <c r="E115" i="9"/>
  <c r="C115" i="9"/>
  <c r="D115" i="9" s="1"/>
  <c r="G115" i="9" s="1"/>
  <c r="A116" i="9"/>
  <c r="E107" i="1"/>
  <c r="B109" i="1"/>
  <c r="A114" i="7"/>
  <c r="B113" i="7"/>
  <c r="C112" i="7"/>
  <c r="H120" i="14" l="1"/>
  <c r="S117" i="13"/>
  <c r="F121" i="14"/>
  <c r="E121" i="14"/>
  <c r="B121" i="14"/>
  <c r="C121" i="14" s="1"/>
  <c r="D121" i="14" s="1"/>
  <c r="G121" i="14" s="1"/>
  <c r="A122" i="14"/>
  <c r="M118" i="13"/>
  <c r="E119" i="13"/>
  <c r="G119" i="13"/>
  <c r="I119" i="13" s="1"/>
  <c r="K119" i="13" s="1"/>
  <c r="H119" i="13"/>
  <c r="J119" i="13" s="1"/>
  <c r="L119" i="13" s="1"/>
  <c r="N118" i="13"/>
  <c r="P118" i="13" s="1"/>
  <c r="B121" i="13"/>
  <c r="A122" i="13"/>
  <c r="D120" i="13"/>
  <c r="F120" i="13" s="1"/>
  <c r="C120" i="13"/>
  <c r="O118" i="13"/>
  <c r="Q118" i="13" s="1"/>
  <c r="R118" i="13" s="1"/>
  <c r="G119" i="12"/>
  <c r="H119" i="12" s="1"/>
  <c r="B121" i="12"/>
  <c r="C120" i="12"/>
  <c r="D120" i="12" s="1"/>
  <c r="E120" i="12" s="1"/>
  <c r="F120" i="12" s="1"/>
  <c r="B116" i="9"/>
  <c r="F116" i="9"/>
  <c r="S116" i="11"/>
  <c r="H118" i="11"/>
  <c r="D119" i="11"/>
  <c r="F119" i="11" s="1"/>
  <c r="C119" i="11"/>
  <c r="A121" i="11"/>
  <c r="B120" i="11"/>
  <c r="N117" i="11"/>
  <c r="P117" i="11" s="1"/>
  <c r="R117" i="11" s="1"/>
  <c r="S117" i="11" s="1"/>
  <c r="E118" i="11"/>
  <c r="G118" i="11"/>
  <c r="I118" i="11" s="1"/>
  <c r="K118" i="11" s="1"/>
  <c r="C109" i="1"/>
  <c r="D109" i="1"/>
  <c r="F107" i="1"/>
  <c r="G107" i="1" s="1"/>
  <c r="H107" i="1" s="1"/>
  <c r="J111" i="7"/>
  <c r="L111" i="7" s="1"/>
  <c r="M111" i="7" s="1"/>
  <c r="H115" i="9"/>
  <c r="H112" i="7"/>
  <c r="S110" i="7"/>
  <c r="G112" i="7"/>
  <c r="I112" i="7" s="1"/>
  <c r="K112" i="7" s="1"/>
  <c r="E112" i="7"/>
  <c r="N111" i="7"/>
  <c r="P111" i="7" s="1"/>
  <c r="R111" i="7" s="1"/>
  <c r="D113" i="7"/>
  <c r="F113" i="7" s="1"/>
  <c r="C116" i="9"/>
  <c r="D116" i="9" s="1"/>
  <c r="G116" i="9" s="1"/>
  <c r="E116" i="9"/>
  <c r="A117" i="9"/>
  <c r="E108" i="1"/>
  <c r="B110" i="1"/>
  <c r="C113" i="7"/>
  <c r="A115" i="7"/>
  <c r="B114" i="7"/>
  <c r="S118" i="13" l="1"/>
  <c r="H121" i="14"/>
  <c r="F122" i="14"/>
  <c r="E122" i="14"/>
  <c r="A123" i="14"/>
  <c r="B122" i="14"/>
  <c r="C122" i="14" s="1"/>
  <c r="D122" i="14" s="1"/>
  <c r="G122" i="14" s="1"/>
  <c r="H122" i="14" s="1"/>
  <c r="E120" i="13"/>
  <c r="G120" i="13"/>
  <c r="I120" i="13" s="1"/>
  <c r="K120" i="13" s="1"/>
  <c r="M119" i="13"/>
  <c r="N119" i="13"/>
  <c r="P119" i="13" s="1"/>
  <c r="B122" i="13"/>
  <c r="A123" i="13"/>
  <c r="D121" i="13"/>
  <c r="F121" i="13" s="1"/>
  <c r="C121" i="13"/>
  <c r="H120" i="13"/>
  <c r="J120" i="13" s="1"/>
  <c r="L120" i="13" s="1"/>
  <c r="O119" i="13"/>
  <c r="Q119" i="13" s="1"/>
  <c r="G120" i="12"/>
  <c r="H120" i="12" s="1"/>
  <c r="C121" i="12"/>
  <c r="D121" i="12" s="1"/>
  <c r="E121" i="12" s="1"/>
  <c r="F121" i="12" s="1"/>
  <c r="B122" i="12"/>
  <c r="B117" i="9"/>
  <c r="F117" i="9"/>
  <c r="B121" i="11"/>
  <c r="A122" i="11"/>
  <c r="E119" i="11"/>
  <c r="G119" i="11"/>
  <c r="I119" i="11" s="1"/>
  <c r="K119" i="11" s="1"/>
  <c r="N118" i="11"/>
  <c r="P118" i="11" s="1"/>
  <c r="H119" i="11"/>
  <c r="J119" i="11" s="1"/>
  <c r="L119" i="11" s="1"/>
  <c r="M119" i="11" s="1"/>
  <c r="D120" i="11"/>
  <c r="F120" i="11" s="1"/>
  <c r="H120" i="11"/>
  <c r="J120" i="11" s="1"/>
  <c r="L120" i="11" s="1"/>
  <c r="O120" i="11"/>
  <c r="Q120" i="11" s="1"/>
  <c r="C120" i="11"/>
  <c r="J118" i="11"/>
  <c r="L118" i="11" s="1"/>
  <c r="M118" i="11" s="1"/>
  <c r="O118" i="11"/>
  <c r="Q118" i="11" s="1"/>
  <c r="R118" i="11" s="1"/>
  <c r="C110" i="1"/>
  <c r="D110" i="1"/>
  <c r="F108" i="1"/>
  <c r="G108" i="1" s="1"/>
  <c r="H108" i="1" s="1"/>
  <c r="J112" i="7"/>
  <c r="L112" i="7" s="1"/>
  <c r="M112" i="7" s="1"/>
  <c r="S111" i="7"/>
  <c r="O112" i="7"/>
  <c r="Q112" i="7" s="1"/>
  <c r="H116" i="9"/>
  <c r="G113" i="7"/>
  <c r="I113" i="7" s="1"/>
  <c r="K113" i="7" s="1"/>
  <c r="E113" i="7"/>
  <c r="H113" i="7"/>
  <c r="N112" i="7"/>
  <c r="P112" i="7" s="1"/>
  <c r="D114" i="7"/>
  <c r="F114" i="7" s="1"/>
  <c r="C117" i="9"/>
  <c r="D117" i="9" s="1"/>
  <c r="G117" i="9" s="1"/>
  <c r="E117" i="9"/>
  <c r="A118" i="9"/>
  <c r="E109" i="1"/>
  <c r="B111" i="1"/>
  <c r="C114" i="7"/>
  <c r="A116" i="7"/>
  <c r="B115" i="7"/>
  <c r="H121" i="13" l="1"/>
  <c r="J121" i="13" s="1"/>
  <c r="L121" i="13" s="1"/>
  <c r="R119" i="13"/>
  <c r="S119" i="13" s="1"/>
  <c r="M120" i="13"/>
  <c r="F123" i="14"/>
  <c r="E123" i="14"/>
  <c r="A124" i="14"/>
  <c r="B123" i="14"/>
  <c r="C123" i="14" s="1"/>
  <c r="D123" i="14" s="1"/>
  <c r="G123" i="14" s="1"/>
  <c r="A124" i="13"/>
  <c r="B123" i="13"/>
  <c r="D122" i="13"/>
  <c r="F122" i="13" s="1"/>
  <c r="C122" i="13"/>
  <c r="E121" i="13"/>
  <c r="G121" i="13"/>
  <c r="I121" i="13" s="1"/>
  <c r="K121" i="13" s="1"/>
  <c r="N120" i="13"/>
  <c r="P120" i="13" s="1"/>
  <c r="O120" i="13"/>
  <c r="Q120" i="13" s="1"/>
  <c r="G121" i="12"/>
  <c r="H121" i="12" s="1"/>
  <c r="C122" i="12"/>
  <c r="D122" i="12" s="1"/>
  <c r="E122" i="12" s="1"/>
  <c r="F122" i="12" s="1"/>
  <c r="B123" i="12"/>
  <c r="B118" i="9"/>
  <c r="F118" i="9"/>
  <c r="S118" i="11"/>
  <c r="N119" i="11"/>
  <c r="P119" i="11" s="1"/>
  <c r="A123" i="11"/>
  <c r="B122" i="11"/>
  <c r="H121" i="11"/>
  <c r="J121" i="11" s="1"/>
  <c r="L121" i="11" s="1"/>
  <c r="D121" i="11"/>
  <c r="F121" i="11" s="1"/>
  <c r="C121" i="11"/>
  <c r="E120" i="11"/>
  <c r="G120" i="11"/>
  <c r="I120" i="11" s="1"/>
  <c r="K120" i="11" s="1"/>
  <c r="M120" i="11" s="1"/>
  <c r="O119" i="11"/>
  <c r="Q119" i="11" s="1"/>
  <c r="R119" i="11" s="1"/>
  <c r="S119" i="11" s="1"/>
  <c r="C111" i="1"/>
  <c r="D111" i="1"/>
  <c r="H117" i="9"/>
  <c r="F109" i="1"/>
  <c r="G109" i="1" s="1"/>
  <c r="H109" i="1" s="1"/>
  <c r="R112" i="7"/>
  <c r="S112" i="7" s="1"/>
  <c r="D115" i="7"/>
  <c r="F115" i="7" s="1"/>
  <c r="G114" i="7"/>
  <c r="I114" i="7" s="1"/>
  <c r="K114" i="7" s="1"/>
  <c r="E114" i="7"/>
  <c r="H114" i="7"/>
  <c r="J114" i="7" s="1"/>
  <c r="L114" i="7" s="1"/>
  <c r="O113" i="7"/>
  <c r="Q113" i="7" s="1"/>
  <c r="J113" i="7"/>
  <c r="L113" i="7" s="1"/>
  <c r="M113" i="7" s="1"/>
  <c r="N113" i="7"/>
  <c r="P113" i="7" s="1"/>
  <c r="E118" i="9"/>
  <c r="C118" i="9"/>
  <c r="D118" i="9" s="1"/>
  <c r="G118" i="9" s="1"/>
  <c r="A119" i="9"/>
  <c r="E110" i="1"/>
  <c r="B112" i="1"/>
  <c r="C115" i="7"/>
  <c r="A117" i="7"/>
  <c r="B116" i="7"/>
  <c r="M121" i="13" l="1"/>
  <c r="O121" i="13"/>
  <c r="Q121" i="13" s="1"/>
  <c r="H123" i="14"/>
  <c r="R120" i="13"/>
  <c r="S120" i="13" s="1"/>
  <c r="F124" i="14"/>
  <c r="E124" i="14"/>
  <c r="A125" i="14"/>
  <c r="B124" i="14"/>
  <c r="C124" i="14" s="1"/>
  <c r="D124" i="14" s="1"/>
  <c r="G124" i="14" s="1"/>
  <c r="H122" i="13"/>
  <c r="J122" i="13" s="1"/>
  <c r="L122" i="13" s="1"/>
  <c r="D123" i="13"/>
  <c r="F123" i="13" s="1"/>
  <c r="C123" i="13"/>
  <c r="E122" i="13"/>
  <c r="G122" i="13"/>
  <c r="I122" i="13" s="1"/>
  <c r="K122" i="13" s="1"/>
  <c r="N121" i="13"/>
  <c r="P121" i="13" s="1"/>
  <c r="R121" i="13" s="1"/>
  <c r="A125" i="13"/>
  <c r="B124" i="13"/>
  <c r="G122" i="12"/>
  <c r="H122" i="12" s="1"/>
  <c r="C123" i="12"/>
  <c r="D123" i="12" s="1"/>
  <c r="E123" i="12" s="1"/>
  <c r="F123" i="12" s="1"/>
  <c r="B124" i="12"/>
  <c r="B119" i="9"/>
  <c r="F119" i="9"/>
  <c r="D122" i="11"/>
  <c r="F122" i="11" s="1"/>
  <c r="C122" i="11"/>
  <c r="O121" i="11"/>
  <c r="Q121" i="11" s="1"/>
  <c r="N120" i="11"/>
  <c r="P120" i="11" s="1"/>
  <c r="R120" i="11" s="1"/>
  <c r="S120" i="11" s="1"/>
  <c r="A124" i="11"/>
  <c r="B123" i="11"/>
  <c r="E121" i="11"/>
  <c r="G121" i="11"/>
  <c r="I121" i="11" s="1"/>
  <c r="K121" i="11" s="1"/>
  <c r="M121" i="11" s="1"/>
  <c r="M114" i="7"/>
  <c r="C112" i="1"/>
  <c r="D112" i="1"/>
  <c r="F110" i="1"/>
  <c r="G110" i="1" s="1"/>
  <c r="H110" i="1" s="1"/>
  <c r="H115" i="7"/>
  <c r="J115" i="7" s="1"/>
  <c r="L115" i="7" s="1"/>
  <c r="H118" i="9"/>
  <c r="R113" i="7"/>
  <c r="S113" i="7" s="1"/>
  <c r="O114" i="7"/>
  <c r="Q114" i="7" s="1"/>
  <c r="D116" i="7"/>
  <c r="F116" i="7" s="1"/>
  <c r="G115" i="7"/>
  <c r="I115" i="7" s="1"/>
  <c r="K115" i="7" s="1"/>
  <c r="E115" i="7"/>
  <c r="N114" i="7"/>
  <c r="P114" i="7" s="1"/>
  <c r="E119" i="9"/>
  <c r="C119" i="9"/>
  <c r="D119" i="9" s="1"/>
  <c r="G119" i="9" s="1"/>
  <c r="A120" i="9"/>
  <c r="E111" i="1"/>
  <c r="B113" i="1"/>
  <c r="C116" i="7"/>
  <c r="B117" i="7"/>
  <c r="A118" i="7"/>
  <c r="H124" i="14" l="1"/>
  <c r="S121" i="13"/>
  <c r="O115" i="7"/>
  <c r="Q115" i="7" s="1"/>
  <c r="H123" i="13"/>
  <c r="J123" i="13" s="1"/>
  <c r="L123" i="13" s="1"/>
  <c r="N122" i="13"/>
  <c r="P122" i="13" s="1"/>
  <c r="F125" i="14"/>
  <c r="E125" i="14"/>
  <c r="B125" i="14"/>
  <c r="C125" i="14" s="1"/>
  <c r="D125" i="14" s="1"/>
  <c r="G125" i="14" s="1"/>
  <c r="A126" i="14"/>
  <c r="D124" i="13"/>
  <c r="F124" i="13" s="1"/>
  <c r="C124" i="13"/>
  <c r="A126" i="13"/>
  <c r="B125" i="13"/>
  <c r="M122" i="13"/>
  <c r="E123" i="13"/>
  <c r="G123" i="13"/>
  <c r="I123" i="13" s="1"/>
  <c r="K123" i="13" s="1"/>
  <c r="M123" i="13" s="1"/>
  <c r="O122" i="13"/>
  <c r="Q122" i="13" s="1"/>
  <c r="G123" i="12"/>
  <c r="H123" i="12" s="1"/>
  <c r="C124" i="12"/>
  <c r="D124" i="12" s="1"/>
  <c r="E124" i="12" s="1"/>
  <c r="F124" i="12" s="1"/>
  <c r="B125" i="12"/>
  <c r="B120" i="9"/>
  <c r="F120" i="9"/>
  <c r="E122" i="11"/>
  <c r="G122" i="11"/>
  <c r="I122" i="11" s="1"/>
  <c r="K122" i="11" s="1"/>
  <c r="B124" i="11"/>
  <c r="A125" i="11"/>
  <c r="N121" i="11"/>
  <c r="P121" i="11" s="1"/>
  <c r="R121" i="11" s="1"/>
  <c r="S121" i="11" s="1"/>
  <c r="D123" i="11"/>
  <c r="F123" i="11" s="1"/>
  <c r="C123" i="11"/>
  <c r="H122" i="11"/>
  <c r="J122" i="11" s="1"/>
  <c r="L122" i="11" s="1"/>
  <c r="M122" i="11" s="1"/>
  <c r="C113" i="1"/>
  <c r="D113" i="1"/>
  <c r="F111" i="1"/>
  <c r="G111" i="1" s="1"/>
  <c r="H111" i="1" s="1"/>
  <c r="H119" i="9"/>
  <c r="H116" i="7"/>
  <c r="O116" i="7" s="1"/>
  <c r="Q116" i="7" s="1"/>
  <c r="G116" i="7"/>
  <c r="I116" i="7" s="1"/>
  <c r="K116" i="7" s="1"/>
  <c r="E116" i="7"/>
  <c r="D117" i="7"/>
  <c r="F117" i="7" s="1"/>
  <c r="N115" i="7"/>
  <c r="P115" i="7" s="1"/>
  <c r="R114" i="7"/>
  <c r="S114" i="7" s="1"/>
  <c r="M115" i="7"/>
  <c r="C120" i="9"/>
  <c r="D120" i="9" s="1"/>
  <c r="G120" i="9" s="1"/>
  <c r="E120" i="9"/>
  <c r="A121" i="9"/>
  <c r="E112" i="1"/>
  <c r="B114" i="1"/>
  <c r="A119" i="7"/>
  <c r="B118" i="7"/>
  <c r="C117" i="7"/>
  <c r="O123" i="13" l="1"/>
  <c r="Q123" i="13" s="1"/>
  <c r="R115" i="7"/>
  <c r="R122" i="13"/>
  <c r="S122" i="13" s="1"/>
  <c r="H125" i="14"/>
  <c r="F126" i="14"/>
  <c r="E126" i="14"/>
  <c r="A127" i="14"/>
  <c r="B126" i="14"/>
  <c r="C126" i="14" s="1"/>
  <c r="D126" i="14" s="1"/>
  <c r="G126" i="14" s="1"/>
  <c r="A127" i="13"/>
  <c r="B126" i="13"/>
  <c r="H124" i="13"/>
  <c r="J124" i="13" s="1"/>
  <c r="L124" i="13" s="1"/>
  <c r="N123" i="13"/>
  <c r="P123" i="13" s="1"/>
  <c r="E124" i="13"/>
  <c r="G124" i="13"/>
  <c r="I124" i="13" s="1"/>
  <c r="K124" i="13" s="1"/>
  <c r="D125" i="13"/>
  <c r="F125" i="13" s="1"/>
  <c r="C125" i="13"/>
  <c r="G124" i="12"/>
  <c r="H124" i="12" s="1"/>
  <c r="C125" i="12"/>
  <c r="D125" i="12" s="1"/>
  <c r="E125" i="12" s="1"/>
  <c r="F125" i="12" s="1"/>
  <c r="B126" i="12"/>
  <c r="B121" i="9"/>
  <c r="F121" i="9"/>
  <c r="A126" i="11"/>
  <c r="B125" i="11"/>
  <c r="E123" i="11"/>
  <c r="G123" i="11"/>
  <c r="I123" i="11" s="1"/>
  <c r="K123" i="11" s="1"/>
  <c r="N122" i="11"/>
  <c r="P122" i="11" s="1"/>
  <c r="H124" i="11"/>
  <c r="J124" i="11" s="1"/>
  <c r="L124" i="11" s="1"/>
  <c r="O124" i="11"/>
  <c r="Q124" i="11" s="1"/>
  <c r="D124" i="11"/>
  <c r="F124" i="11" s="1"/>
  <c r="C124" i="11"/>
  <c r="H123" i="11"/>
  <c r="J123" i="11" s="1"/>
  <c r="L123" i="11" s="1"/>
  <c r="O122" i="11"/>
  <c r="Q122" i="11" s="1"/>
  <c r="J116" i="7"/>
  <c r="L116" i="7" s="1"/>
  <c r="M116" i="7" s="1"/>
  <c r="N116" i="7"/>
  <c r="P116" i="7" s="1"/>
  <c r="R116" i="7" s="1"/>
  <c r="H117" i="7"/>
  <c r="J117" i="7" s="1"/>
  <c r="L117" i="7" s="1"/>
  <c r="C114" i="1"/>
  <c r="D114" i="1"/>
  <c r="F112" i="1"/>
  <c r="G112" i="1" s="1"/>
  <c r="H112" i="1" s="1"/>
  <c r="H120" i="9"/>
  <c r="S115" i="7"/>
  <c r="G117" i="7"/>
  <c r="I117" i="7" s="1"/>
  <c r="K117" i="7" s="1"/>
  <c r="E117" i="7"/>
  <c r="D118" i="7"/>
  <c r="F118" i="7" s="1"/>
  <c r="C121" i="9"/>
  <c r="D121" i="9" s="1"/>
  <c r="G121" i="9" s="1"/>
  <c r="E121" i="9"/>
  <c r="A122" i="9"/>
  <c r="B115" i="1"/>
  <c r="E113" i="1"/>
  <c r="A120" i="7"/>
  <c r="B119" i="7"/>
  <c r="C118" i="7"/>
  <c r="H126" i="14" l="1"/>
  <c r="R123" i="13"/>
  <c r="S123" i="13" s="1"/>
  <c r="O117" i="7"/>
  <c r="Q117" i="7" s="1"/>
  <c r="H125" i="13"/>
  <c r="J125" i="13" s="1"/>
  <c r="L125" i="13" s="1"/>
  <c r="F127" i="14"/>
  <c r="E127" i="14"/>
  <c r="A128" i="14"/>
  <c r="B127" i="14"/>
  <c r="C127" i="14" s="1"/>
  <c r="D127" i="14" s="1"/>
  <c r="G127" i="14" s="1"/>
  <c r="N124" i="13"/>
  <c r="P124" i="13" s="1"/>
  <c r="M124" i="13"/>
  <c r="D126" i="13"/>
  <c r="F126" i="13" s="1"/>
  <c r="C126" i="13"/>
  <c r="E125" i="13"/>
  <c r="G125" i="13"/>
  <c r="I125" i="13" s="1"/>
  <c r="K125" i="13" s="1"/>
  <c r="M125" i="13" s="1"/>
  <c r="A128" i="13"/>
  <c r="B127" i="13"/>
  <c r="O124" i="13"/>
  <c r="Q124" i="13" s="1"/>
  <c r="G125" i="12"/>
  <c r="H125" i="12" s="1"/>
  <c r="C126" i="12"/>
  <c r="D126" i="12" s="1"/>
  <c r="E126" i="12" s="1"/>
  <c r="F126" i="12" s="1"/>
  <c r="B127" i="12"/>
  <c r="S116" i="7"/>
  <c r="B122" i="9"/>
  <c r="F122" i="9"/>
  <c r="R122" i="11"/>
  <c r="S122" i="11" s="1"/>
  <c r="N123" i="11"/>
  <c r="P123" i="11" s="1"/>
  <c r="E124" i="11"/>
  <c r="G124" i="11"/>
  <c r="I124" i="11" s="1"/>
  <c r="K124" i="11" s="1"/>
  <c r="M124" i="11" s="1"/>
  <c r="O125" i="11"/>
  <c r="Q125" i="11" s="1"/>
  <c r="D125" i="11"/>
  <c r="F125" i="11" s="1"/>
  <c r="H125" i="11"/>
  <c r="J125" i="11" s="1"/>
  <c r="L125" i="11" s="1"/>
  <c r="C125" i="11"/>
  <c r="B126" i="11"/>
  <c r="A127" i="11"/>
  <c r="M123" i="11"/>
  <c r="O123" i="11"/>
  <c r="Q123" i="11" s="1"/>
  <c r="R123" i="11" s="1"/>
  <c r="C115" i="1"/>
  <c r="D115" i="1" s="1"/>
  <c r="F113" i="1"/>
  <c r="G113" i="1" s="1"/>
  <c r="H113" i="1" s="1"/>
  <c r="H121" i="9"/>
  <c r="M117" i="7"/>
  <c r="H118" i="7"/>
  <c r="O118" i="7" s="1"/>
  <c r="Q118" i="7" s="1"/>
  <c r="G118" i="7"/>
  <c r="I118" i="7" s="1"/>
  <c r="K118" i="7" s="1"/>
  <c r="E118" i="7"/>
  <c r="D119" i="7"/>
  <c r="F119" i="7" s="1"/>
  <c r="N117" i="7"/>
  <c r="P117" i="7" s="1"/>
  <c r="C122" i="9"/>
  <c r="D122" i="9" s="1"/>
  <c r="G122" i="9" s="1"/>
  <c r="E122" i="9"/>
  <c r="A123" i="9"/>
  <c r="B116" i="1"/>
  <c r="E114" i="1"/>
  <c r="C119" i="7"/>
  <c r="A121" i="7"/>
  <c r="B120" i="7"/>
  <c r="O125" i="13" l="1"/>
  <c r="Q125" i="13" s="1"/>
  <c r="R117" i="7"/>
  <c r="S117" i="7" s="1"/>
  <c r="H127" i="14"/>
  <c r="R124" i="13"/>
  <c r="S124" i="13" s="1"/>
  <c r="F128" i="14"/>
  <c r="E128" i="14"/>
  <c r="A129" i="14"/>
  <c r="B128" i="14"/>
  <c r="C128" i="14" s="1"/>
  <c r="D128" i="14" s="1"/>
  <c r="G128" i="14" s="1"/>
  <c r="H128" i="14" s="1"/>
  <c r="D127" i="13"/>
  <c r="F127" i="13" s="1"/>
  <c r="C127" i="13"/>
  <c r="H126" i="13"/>
  <c r="J126" i="13" s="1"/>
  <c r="L126" i="13" s="1"/>
  <c r="A129" i="13"/>
  <c r="B128" i="13"/>
  <c r="N125" i="13"/>
  <c r="P125" i="13" s="1"/>
  <c r="E126" i="13"/>
  <c r="G126" i="13"/>
  <c r="I126" i="13" s="1"/>
  <c r="K126" i="13" s="1"/>
  <c r="G126" i="12"/>
  <c r="H126" i="12" s="1"/>
  <c r="B128" i="12"/>
  <c r="C127" i="12"/>
  <c r="D127" i="12" s="1"/>
  <c r="E127" i="12" s="1"/>
  <c r="F127" i="12" s="1"/>
  <c r="B123" i="9"/>
  <c r="F123" i="9"/>
  <c r="S123" i="11"/>
  <c r="D126" i="11"/>
  <c r="F126" i="11" s="1"/>
  <c r="C126" i="11"/>
  <c r="B127" i="11"/>
  <c r="A128" i="11"/>
  <c r="N124" i="11"/>
  <c r="P124" i="11" s="1"/>
  <c r="R124" i="11" s="1"/>
  <c r="S124" i="11" s="1"/>
  <c r="E125" i="11"/>
  <c r="G125" i="11"/>
  <c r="I125" i="11" s="1"/>
  <c r="K125" i="11" s="1"/>
  <c r="M125" i="11" s="1"/>
  <c r="C116" i="1"/>
  <c r="D116" i="1" s="1"/>
  <c r="F114" i="1"/>
  <c r="G114" i="1" s="1"/>
  <c r="H114" i="1" s="1"/>
  <c r="J118" i="7"/>
  <c r="L118" i="7" s="1"/>
  <c r="M118" i="7" s="1"/>
  <c r="H122" i="9"/>
  <c r="G119" i="7"/>
  <c r="I119" i="7" s="1"/>
  <c r="K119" i="7" s="1"/>
  <c r="E119" i="7"/>
  <c r="H119" i="7"/>
  <c r="N118" i="7"/>
  <c r="P118" i="7" s="1"/>
  <c r="R118" i="7" s="1"/>
  <c r="D120" i="7"/>
  <c r="F120" i="7" s="1"/>
  <c r="E123" i="9"/>
  <c r="C123" i="9"/>
  <c r="D123" i="9" s="1"/>
  <c r="G123" i="9" s="1"/>
  <c r="A124" i="9"/>
  <c r="B117" i="1"/>
  <c r="E115" i="1"/>
  <c r="C120" i="7"/>
  <c r="B121" i="7"/>
  <c r="A122" i="7"/>
  <c r="R125" i="13" l="1"/>
  <c r="S125" i="13" s="1"/>
  <c r="H127" i="13"/>
  <c r="J127" i="13" s="1"/>
  <c r="L127" i="13" s="1"/>
  <c r="M126" i="13"/>
  <c r="F129" i="14"/>
  <c r="E129" i="14"/>
  <c r="B129" i="14"/>
  <c r="C129" i="14" s="1"/>
  <c r="D129" i="14" s="1"/>
  <c r="G129" i="14" s="1"/>
  <c r="A130" i="14"/>
  <c r="E127" i="13"/>
  <c r="G127" i="13"/>
  <c r="I127" i="13" s="1"/>
  <c r="K127" i="13" s="1"/>
  <c r="B129" i="13"/>
  <c r="A130" i="13"/>
  <c r="N126" i="13"/>
  <c r="P126" i="13" s="1"/>
  <c r="D128" i="13"/>
  <c r="F128" i="13" s="1"/>
  <c r="C128" i="13"/>
  <c r="O126" i="13"/>
  <c r="Q126" i="13" s="1"/>
  <c r="G127" i="12"/>
  <c r="H127" i="12" s="1"/>
  <c r="B129" i="12"/>
  <c r="C128" i="12"/>
  <c r="D128" i="12" s="1"/>
  <c r="E128" i="12" s="1"/>
  <c r="F128" i="12" s="1"/>
  <c r="B124" i="9"/>
  <c r="F124" i="9"/>
  <c r="B128" i="11"/>
  <c r="A129" i="11"/>
  <c r="D127" i="11"/>
  <c r="F127" i="11" s="1"/>
  <c r="O127" i="11" s="1"/>
  <c r="Q127" i="11" s="1"/>
  <c r="H127" i="11"/>
  <c r="J127" i="11" s="1"/>
  <c r="L127" i="11" s="1"/>
  <c r="C127" i="11"/>
  <c r="N125" i="11"/>
  <c r="P125" i="11" s="1"/>
  <c r="R125" i="11" s="1"/>
  <c r="S125" i="11" s="1"/>
  <c r="E126" i="11"/>
  <c r="G126" i="11"/>
  <c r="I126" i="11" s="1"/>
  <c r="K126" i="11" s="1"/>
  <c r="H126" i="11"/>
  <c r="J126" i="11" s="1"/>
  <c r="L126" i="11" s="1"/>
  <c r="S118" i="7"/>
  <c r="C117" i="1"/>
  <c r="D117" i="1" s="1"/>
  <c r="F115" i="1"/>
  <c r="G115" i="1" s="1"/>
  <c r="H115" i="1" s="1"/>
  <c r="H123" i="9"/>
  <c r="D121" i="7"/>
  <c r="F121" i="7" s="1"/>
  <c r="G120" i="7"/>
  <c r="I120" i="7" s="1"/>
  <c r="K120" i="7" s="1"/>
  <c r="E120" i="7"/>
  <c r="H120" i="7"/>
  <c r="O119" i="7"/>
  <c r="Q119" i="7" s="1"/>
  <c r="J119" i="7"/>
  <c r="L119" i="7" s="1"/>
  <c r="M119" i="7" s="1"/>
  <c r="N119" i="7"/>
  <c r="P119" i="7" s="1"/>
  <c r="C124" i="9"/>
  <c r="D124" i="9" s="1"/>
  <c r="G124" i="9" s="1"/>
  <c r="E124" i="9"/>
  <c r="A125" i="9"/>
  <c r="E116" i="1"/>
  <c r="B118" i="1"/>
  <c r="C121" i="7"/>
  <c r="A123" i="7"/>
  <c r="B122" i="7"/>
  <c r="M127" i="13" l="1"/>
  <c r="O127" i="13"/>
  <c r="Q127" i="13" s="1"/>
  <c r="H129" i="14"/>
  <c r="H128" i="13"/>
  <c r="J128" i="13" s="1"/>
  <c r="L128" i="13" s="1"/>
  <c r="F130" i="14"/>
  <c r="E130" i="14"/>
  <c r="A131" i="14"/>
  <c r="B130" i="14"/>
  <c r="C130" i="14" s="1"/>
  <c r="D130" i="14" s="1"/>
  <c r="G130" i="14" s="1"/>
  <c r="A131" i="13"/>
  <c r="B130" i="13"/>
  <c r="R126" i="13"/>
  <c r="S126" i="13" s="1"/>
  <c r="D129" i="13"/>
  <c r="F129" i="13" s="1"/>
  <c r="C129" i="13"/>
  <c r="E128" i="13"/>
  <c r="G128" i="13"/>
  <c r="I128" i="13" s="1"/>
  <c r="K128" i="13" s="1"/>
  <c r="M128" i="13" s="1"/>
  <c r="N127" i="13"/>
  <c r="P127" i="13" s="1"/>
  <c r="R127" i="13" s="1"/>
  <c r="G128" i="12"/>
  <c r="H128" i="12" s="1"/>
  <c r="C129" i="12"/>
  <c r="D129" i="12" s="1"/>
  <c r="E129" i="12" s="1"/>
  <c r="F129" i="12" s="1"/>
  <c r="B130" i="12"/>
  <c r="B125" i="9"/>
  <c r="F125" i="9"/>
  <c r="M126" i="11"/>
  <c r="E127" i="11"/>
  <c r="G127" i="11"/>
  <c r="I127" i="11" s="1"/>
  <c r="K127" i="11" s="1"/>
  <c r="M127" i="11" s="1"/>
  <c r="A130" i="11"/>
  <c r="B129" i="11"/>
  <c r="N126" i="11"/>
  <c r="P126" i="11" s="1"/>
  <c r="H128" i="11"/>
  <c r="J128" i="11" s="1"/>
  <c r="L128" i="11" s="1"/>
  <c r="D128" i="11"/>
  <c r="F128" i="11" s="1"/>
  <c r="O128" i="11" s="1"/>
  <c r="Q128" i="11" s="1"/>
  <c r="C128" i="11"/>
  <c r="O126" i="11"/>
  <c r="Q126" i="11" s="1"/>
  <c r="C118" i="1"/>
  <c r="D118" i="1" s="1"/>
  <c r="F116" i="1"/>
  <c r="G116" i="1" s="1"/>
  <c r="H116" i="1" s="1"/>
  <c r="H121" i="7"/>
  <c r="J121" i="7" s="1"/>
  <c r="L121" i="7" s="1"/>
  <c r="H124" i="9"/>
  <c r="D122" i="7"/>
  <c r="F122" i="7" s="1"/>
  <c r="G121" i="7"/>
  <c r="I121" i="7" s="1"/>
  <c r="K121" i="7" s="1"/>
  <c r="E121" i="7"/>
  <c r="O120" i="7"/>
  <c r="Q120" i="7" s="1"/>
  <c r="J120" i="7"/>
  <c r="L120" i="7" s="1"/>
  <c r="M120" i="7" s="1"/>
  <c r="R119" i="7"/>
  <c r="S119" i="7" s="1"/>
  <c r="N120" i="7"/>
  <c r="P120" i="7" s="1"/>
  <c r="C125" i="9"/>
  <c r="D125" i="9" s="1"/>
  <c r="G125" i="9" s="1"/>
  <c r="E125" i="9"/>
  <c r="A126" i="9"/>
  <c r="E117" i="1"/>
  <c r="B119" i="1"/>
  <c r="A124" i="7"/>
  <c r="B123" i="7"/>
  <c r="H122" i="7"/>
  <c r="C122" i="7"/>
  <c r="S127" i="13" l="1"/>
  <c r="O121" i="7"/>
  <c r="Q121" i="7" s="1"/>
  <c r="H130" i="14"/>
  <c r="O128" i="13"/>
  <c r="Q128" i="13" s="1"/>
  <c r="F131" i="14"/>
  <c r="E131" i="14"/>
  <c r="A132" i="14"/>
  <c r="B131" i="14"/>
  <c r="C131" i="14" s="1"/>
  <c r="D131" i="14" s="1"/>
  <c r="G131" i="14" s="1"/>
  <c r="H129" i="13"/>
  <c r="J129" i="13" s="1"/>
  <c r="L129" i="13" s="1"/>
  <c r="E129" i="13"/>
  <c r="G129" i="13"/>
  <c r="I129" i="13" s="1"/>
  <c r="K129" i="13" s="1"/>
  <c r="D130" i="13"/>
  <c r="F130" i="13" s="1"/>
  <c r="C130" i="13"/>
  <c r="N128" i="13"/>
  <c r="P128" i="13" s="1"/>
  <c r="R128" i="13" s="1"/>
  <c r="S128" i="13" s="1"/>
  <c r="B131" i="13"/>
  <c r="A132" i="13"/>
  <c r="G129" i="12"/>
  <c r="H129" i="12" s="1"/>
  <c r="C130" i="12"/>
  <c r="D130" i="12" s="1"/>
  <c r="E130" i="12" s="1"/>
  <c r="F130" i="12" s="1"/>
  <c r="B131" i="12"/>
  <c r="B126" i="9"/>
  <c r="F126" i="9"/>
  <c r="A131" i="11"/>
  <c r="B130" i="11"/>
  <c r="D129" i="11"/>
  <c r="F129" i="11" s="1"/>
  <c r="C129" i="11"/>
  <c r="N127" i="11"/>
  <c r="P127" i="11" s="1"/>
  <c r="R127" i="11" s="1"/>
  <c r="S127" i="11" s="1"/>
  <c r="E128" i="11"/>
  <c r="G128" i="11"/>
  <c r="I128" i="11" s="1"/>
  <c r="K128" i="11" s="1"/>
  <c r="M128" i="11" s="1"/>
  <c r="R126" i="11"/>
  <c r="S126" i="11" s="1"/>
  <c r="C119" i="1"/>
  <c r="D119" i="1"/>
  <c r="F117" i="1"/>
  <c r="G117" i="1" s="1"/>
  <c r="H117" i="1" s="1"/>
  <c r="H125" i="9"/>
  <c r="G122" i="7"/>
  <c r="I122" i="7" s="1"/>
  <c r="K122" i="7" s="1"/>
  <c r="E122" i="7"/>
  <c r="N121" i="7"/>
  <c r="P121" i="7" s="1"/>
  <c r="D123" i="7"/>
  <c r="F123" i="7" s="1"/>
  <c r="R120" i="7"/>
  <c r="S120" i="7" s="1"/>
  <c r="M121" i="7"/>
  <c r="J122" i="7"/>
  <c r="L122" i="7" s="1"/>
  <c r="O122" i="7"/>
  <c r="Q122" i="7" s="1"/>
  <c r="C126" i="9"/>
  <c r="D126" i="9" s="1"/>
  <c r="G126" i="9" s="1"/>
  <c r="E126" i="9"/>
  <c r="A127" i="9"/>
  <c r="E118" i="1"/>
  <c r="F118" i="1" s="1"/>
  <c r="B120" i="1"/>
  <c r="A125" i="7"/>
  <c r="B124" i="7"/>
  <c r="C123" i="7"/>
  <c r="R121" i="7" l="1"/>
  <c r="S121" i="7" s="1"/>
  <c r="H131" i="14"/>
  <c r="F132" i="14"/>
  <c r="E132" i="14"/>
  <c r="A133" i="14"/>
  <c r="B132" i="14"/>
  <c r="C132" i="14" s="1"/>
  <c r="D132" i="14" s="1"/>
  <c r="G132" i="14" s="1"/>
  <c r="H132" i="14" s="1"/>
  <c r="H130" i="13"/>
  <c r="J130" i="13" s="1"/>
  <c r="L130" i="13" s="1"/>
  <c r="B132" i="13"/>
  <c r="A133" i="13"/>
  <c r="D131" i="13"/>
  <c r="F131" i="13" s="1"/>
  <c r="C131" i="13"/>
  <c r="N129" i="13"/>
  <c r="P129" i="13" s="1"/>
  <c r="M129" i="13"/>
  <c r="E130" i="13"/>
  <c r="G130" i="13"/>
  <c r="I130" i="13" s="1"/>
  <c r="K130" i="13" s="1"/>
  <c r="O129" i="13"/>
  <c r="Q129" i="13" s="1"/>
  <c r="R129" i="13" s="1"/>
  <c r="S129" i="13" s="1"/>
  <c r="G130" i="12"/>
  <c r="H130" i="12" s="1"/>
  <c r="C131" i="12"/>
  <c r="D131" i="12" s="1"/>
  <c r="E131" i="12" s="1"/>
  <c r="F131" i="12" s="1"/>
  <c r="B132" i="12"/>
  <c r="B127" i="9"/>
  <c r="F127" i="9"/>
  <c r="H129" i="11"/>
  <c r="J129" i="11" s="1"/>
  <c r="L129" i="11" s="1"/>
  <c r="N128" i="11"/>
  <c r="P128" i="11" s="1"/>
  <c r="R128" i="11" s="1"/>
  <c r="S128" i="11" s="1"/>
  <c r="D130" i="11"/>
  <c r="F130" i="11" s="1"/>
  <c r="H130" i="11"/>
  <c r="J130" i="11" s="1"/>
  <c r="L130" i="11" s="1"/>
  <c r="O130" i="11"/>
  <c r="Q130" i="11" s="1"/>
  <c r="C130" i="11"/>
  <c r="B131" i="11"/>
  <c r="A132" i="11"/>
  <c r="E129" i="11"/>
  <c r="G129" i="11"/>
  <c r="I129" i="11" s="1"/>
  <c r="K129" i="11" s="1"/>
  <c r="H123" i="7"/>
  <c r="J123" i="7" s="1"/>
  <c r="L123" i="7" s="1"/>
  <c r="C120" i="1"/>
  <c r="D120" i="1" s="1"/>
  <c r="M122" i="7"/>
  <c r="H126" i="9"/>
  <c r="G123" i="7"/>
  <c r="I123" i="7" s="1"/>
  <c r="K123" i="7" s="1"/>
  <c r="E123" i="7"/>
  <c r="D124" i="7"/>
  <c r="F124" i="7" s="1"/>
  <c r="N122" i="7"/>
  <c r="P122" i="7" s="1"/>
  <c r="R122" i="7" s="1"/>
  <c r="O123" i="7"/>
  <c r="Q123" i="7" s="1"/>
  <c r="E127" i="9"/>
  <c r="C127" i="9"/>
  <c r="D127" i="9" s="1"/>
  <c r="G127" i="9" s="1"/>
  <c r="A128" i="9"/>
  <c r="E119" i="1"/>
  <c r="B121" i="1"/>
  <c r="G118" i="1"/>
  <c r="H118" i="1" s="1"/>
  <c r="B125" i="7"/>
  <c r="A126" i="7"/>
  <c r="C124" i="7"/>
  <c r="F133" i="14" l="1"/>
  <c r="E133" i="14"/>
  <c r="B133" i="14"/>
  <c r="C133" i="14" s="1"/>
  <c r="D133" i="14" s="1"/>
  <c r="G133" i="14" s="1"/>
  <c r="H133" i="14" s="1"/>
  <c r="A134" i="14"/>
  <c r="H131" i="13"/>
  <c r="J131" i="13" s="1"/>
  <c r="L131" i="13" s="1"/>
  <c r="N130" i="13"/>
  <c r="P130" i="13" s="1"/>
  <c r="B133" i="13"/>
  <c r="A134" i="13"/>
  <c r="D132" i="13"/>
  <c r="F132" i="13" s="1"/>
  <c r="C132" i="13"/>
  <c r="M130" i="13"/>
  <c r="E131" i="13"/>
  <c r="G131" i="13"/>
  <c r="I131" i="13" s="1"/>
  <c r="K131" i="13" s="1"/>
  <c r="O130" i="13"/>
  <c r="Q130" i="13" s="1"/>
  <c r="R130" i="13" s="1"/>
  <c r="S130" i="13" s="1"/>
  <c r="G131" i="12"/>
  <c r="H131" i="12" s="1"/>
  <c r="C132" i="12"/>
  <c r="D132" i="12" s="1"/>
  <c r="E132" i="12" s="1"/>
  <c r="F132" i="12" s="1"/>
  <c r="B133" i="12"/>
  <c r="B128" i="9"/>
  <c r="F128" i="9"/>
  <c r="H127" i="9"/>
  <c r="E130" i="11"/>
  <c r="G130" i="11"/>
  <c r="I130" i="11" s="1"/>
  <c r="K130" i="11" s="1"/>
  <c r="M130" i="11" s="1"/>
  <c r="M129" i="11"/>
  <c r="N129" i="11"/>
  <c r="P129" i="11" s="1"/>
  <c r="B132" i="11"/>
  <c r="A133" i="11"/>
  <c r="D131" i="11"/>
  <c r="F131" i="11" s="1"/>
  <c r="C131" i="11"/>
  <c r="O129" i="11"/>
  <c r="Q129" i="11" s="1"/>
  <c r="R129" i="11" s="1"/>
  <c r="S122" i="7"/>
  <c r="C121" i="1"/>
  <c r="D121" i="1"/>
  <c r="F119" i="1"/>
  <c r="G119" i="1" s="1"/>
  <c r="H119" i="1" s="1"/>
  <c r="M123" i="7"/>
  <c r="H124" i="7"/>
  <c r="O124" i="7" s="1"/>
  <c r="Q124" i="7" s="1"/>
  <c r="G124" i="7"/>
  <c r="I124" i="7" s="1"/>
  <c r="K124" i="7" s="1"/>
  <c r="E124" i="7"/>
  <c r="D125" i="7"/>
  <c r="F125" i="7" s="1"/>
  <c r="N123" i="7"/>
  <c r="P123" i="7" s="1"/>
  <c r="R123" i="7" s="1"/>
  <c r="E128" i="9"/>
  <c r="C128" i="9"/>
  <c r="D128" i="9" s="1"/>
  <c r="G128" i="9" s="1"/>
  <c r="A129" i="9"/>
  <c r="E120" i="1"/>
  <c r="B122" i="1"/>
  <c r="A127" i="7"/>
  <c r="B126" i="7"/>
  <c r="C125" i="7"/>
  <c r="F134" i="14" l="1"/>
  <c r="E134" i="14"/>
  <c r="A135" i="14"/>
  <c r="B134" i="14"/>
  <c r="C134" i="14" s="1"/>
  <c r="D134" i="14" s="1"/>
  <c r="G134" i="14" s="1"/>
  <c r="H134" i="14" s="1"/>
  <c r="H132" i="13"/>
  <c r="J132" i="13" s="1"/>
  <c r="L132" i="13" s="1"/>
  <c r="A135" i="13"/>
  <c r="B134" i="13"/>
  <c r="N131" i="13"/>
  <c r="P131" i="13" s="1"/>
  <c r="D133" i="13"/>
  <c r="F133" i="13" s="1"/>
  <c r="C133" i="13"/>
  <c r="M131" i="13"/>
  <c r="E132" i="13"/>
  <c r="G132" i="13"/>
  <c r="I132" i="13" s="1"/>
  <c r="K132" i="13" s="1"/>
  <c r="O131" i="13"/>
  <c r="Q131" i="13" s="1"/>
  <c r="G132" i="12"/>
  <c r="H132" i="12" s="1"/>
  <c r="C133" i="12"/>
  <c r="D133" i="12" s="1"/>
  <c r="E133" i="12" s="1"/>
  <c r="F133" i="12" s="1"/>
  <c r="B134" i="12"/>
  <c r="B129" i="9"/>
  <c r="F129" i="9"/>
  <c r="S129" i="11"/>
  <c r="A134" i="11"/>
  <c r="B133" i="11"/>
  <c r="E131" i="11"/>
  <c r="G131" i="11"/>
  <c r="I131" i="11" s="1"/>
  <c r="K131" i="11" s="1"/>
  <c r="N130" i="11"/>
  <c r="P130" i="11" s="1"/>
  <c r="R130" i="11" s="1"/>
  <c r="S130" i="11" s="1"/>
  <c r="D132" i="11"/>
  <c r="F132" i="11" s="1"/>
  <c r="C132" i="11"/>
  <c r="H131" i="11"/>
  <c r="J131" i="11" s="1"/>
  <c r="L131" i="11" s="1"/>
  <c r="J124" i="7"/>
  <c r="L124" i="7" s="1"/>
  <c r="M124" i="7" s="1"/>
  <c r="S123" i="7"/>
  <c r="C122" i="1"/>
  <c r="D122" i="1"/>
  <c r="F120" i="1"/>
  <c r="G120" i="1" s="1"/>
  <c r="H120" i="1" s="1"/>
  <c r="H128" i="9"/>
  <c r="H125" i="7"/>
  <c r="O125" i="7" s="1"/>
  <c r="Q125" i="7" s="1"/>
  <c r="D126" i="7"/>
  <c r="F126" i="7" s="1"/>
  <c r="G125" i="7"/>
  <c r="I125" i="7" s="1"/>
  <c r="K125" i="7" s="1"/>
  <c r="E125" i="7"/>
  <c r="N124" i="7"/>
  <c r="P124" i="7" s="1"/>
  <c r="R124" i="7" s="1"/>
  <c r="C129" i="9"/>
  <c r="D129" i="9" s="1"/>
  <c r="G129" i="9" s="1"/>
  <c r="E129" i="9"/>
  <c r="A130" i="9"/>
  <c r="B123" i="1"/>
  <c r="E121" i="1"/>
  <c r="A128" i="7"/>
  <c r="B127" i="7"/>
  <c r="C126" i="7"/>
  <c r="R131" i="13" l="1"/>
  <c r="S131" i="13" s="1"/>
  <c r="S124" i="7"/>
  <c r="F135" i="14"/>
  <c r="E135" i="14"/>
  <c r="A136" i="14"/>
  <c r="B135" i="14"/>
  <c r="C135" i="14" s="1"/>
  <c r="D135" i="14" s="1"/>
  <c r="G135" i="14" s="1"/>
  <c r="H135" i="14" s="1"/>
  <c r="D134" i="13"/>
  <c r="F134" i="13" s="1"/>
  <c r="C134" i="13"/>
  <c r="N132" i="13"/>
  <c r="P132" i="13" s="1"/>
  <c r="A136" i="13"/>
  <c r="B135" i="13"/>
  <c r="E133" i="13"/>
  <c r="G133" i="13"/>
  <c r="I133" i="13" s="1"/>
  <c r="K133" i="13" s="1"/>
  <c r="M132" i="13"/>
  <c r="H133" i="13"/>
  <c r="J133" i="13" s="1"/>
  <c r="L133" i="13" s="1"/>
  <c r="O132" i="13"/>
  <c r="Q132" i="13" s="1"/>
  <c r="G133" i="12"/>
  <c r="H133" i="12" s="1"/>
  <c r="C134" i="12"/>
  <c r="D134" i="12" s="1"/>
  <c r="E134" i="12" s="1"/>
  <c r="F134" i="12" s="1"/>
  <c r="B135" i="12"/>
  <c r="B130" i="9"/>
  <c r="F130" i="9"/>
  <c r="N131" i="11"/>
  <c r="P131" i="11" s="1"/>
  <c r="E132" i="11"/>
  <c r="G132" i="11"/>
  <c r="I132" i="11" s="1"/>
  <c r="K132" i="11" s="1"/>
  <c r="D133" i="11"/>
  <c r="F133" i="11" s="1"/>
  <c r="H133" i="11"/>
  <c r="J133" i="11" s="1"/>
  <c r="L133" i="11" s="1"/>
  <c r="C133" i="11"/>
  <c r="B134" i="11"/>
  <c r="A135" i="11"/>
  <c r="M131" i="11"/>
  <c r="H132" i="11"/>
  <c r="O131" i="11"/>
  <c r="Q131" i="11" s="1"/>
  <c r="R131" i="11" s="1"/>
  <c r="S131" i="11" s="1"/>
  <c r="J125" i="7"/>
  <c r="L125" i="7" s="1"/>
  <c r="M125" i="7" s="1"/>
  <c r="C123" i="1"/>
  <c r="D123" i="1" s="1"/>
  <c r="F121" i="1"/>
  <c r="G121" i="1" s="1"/>
  <c r="H121" i="1" s="1"/>
  <c r="H126" i="7"/>
  <c r="O126" i="7" s="1"/>
  <c r="Q126" i="7" s="1"/>
  <c r="H129" i="9"/>
  <c r="G126" i="7"/>
  <c r="I126" i="7" s="1"/>
  <c r="K126" i="7" s="1"/>
  <c r="E126" i="7"/>
  <c r="N125" i="7"/>
  <c r="P125" i="7" s="1"/>
  <c r="R125" i="7" s="1"/>
  <c r="D127" i="7"/>
  <c r="F127" i="7" s="1"/>
  <c r="E130" i="9"/>
  <c r="C130" i="9"/>
  <c r="D130" i="9" s="1"/>
  <c r="G130" i="9" s="1"/>
  <c r="A131" i="9"/>
  <c r="E122" i="1"/>
  <c r="B124" i="1"/>
  <c r="A129" i="7"/>
  <c r="B128" i="7"/>
  <c r="C127" i="7"/>
  <c r="H134" i="13" l="1"/>
  <c r="J134" i="13" s="1"/>
  <c r="L134" i="13" s="1"/>
  <c r="M133" i="13"/>
  <c r="F136" i="14"/>
  <c r="E136" i="14"/>
  <c r="A137" i="14"/>
  <c r="B136" i="14"/>
  <c r="C136" i="14" s="1"/>
  <c r="D136" i="14" s="1"/>
  <c r="G136" i="14" s="1"/>
  <c r="H136" i="14" s="1"/>
  <c r="A137" i="13"/>
  <c r="B136" i="13"/>
  <c r="E134" i="13"/>
  <c r="G134" i="13"/>
  <c r="I134" i="13" s="1"/>
  <c r="K134" i="13" s="1"/>
  <c r="O134" i="13"/>
  <c r="Q134" i="13" s="1"/>
  <c r="R132" i="13"/>
  <c r="S132" i="13" s="1"/>
  <c r="N133" i="13"/>
  <c r="P133" i="13" s="1"/>
  <c r="D135" i="13"/>
  <c r="F135" i="13" s="1"/>
  <c r="C135" i="13"/>
  <c r="O133" i="13"/>
  <c r="Q133" i="13" s="1"/>
  <c r="G134" i="12"/>
  <c r="H134" i="12" s="1"/>
  <c r="B136" i="12"/>
  <c r="C135" i="12"/>
  <c r="D135" i="12" s="1"/>
  <c r="E135" i="12" s="1"/>
  <c r="F135" i="12" s="1"/>
  <c r="B131" i="9"/>
  <c r="F131" i="9"/>
  <c r="O133" i="11"/>
  <c r="Q133" i="11" s="1"/>
  <c r="E133" i="11"/>
  <c r="G133" i="11"/>
  <c r="I133" i="11" s="1"/>
  <c r="K133" i="11" s="1"/>
  <c r="M133" i="11" s="1"/>
  <c r="J132" i="11"/>
  <c r="L132" i="11" s="1"/>
  <c r="M132" i="11" s="1"/>
  <c r="O132" i="11"/>
  <c r="Q132" i="11" s="1"/>
  <c r="R132" i="11" s="1"/>
  <c r="S132" i="11" s="1"/>
  <c r="B135" i="11"/>
  <c r="A136" i="11"/>
  <c r="N132" i="11"/>
  <c r="P132" i="11" s="1"/>
  <c r="D134" i="11"/>
  <c r="F134" i="11" s="1"/>
  <c r="C134" i="11"/>
  <c r="J126" i="7"/>
  <c r="L126" i="7" s="1"/>
  <c r="M126" i="7" s="1"/>
  <c r="C124" i="1"/>
  <c r="D124" i="1"/>
  <c r="F122" i="1"/>
  <c r="G122" i="1" s="1"/>
  <c r="H122" i="1" s="1"/>
  <c r="H130" i="9"/>
  <c r="H127" i="7"/>
  <c r="S125" i="7"/>
  <c r="G127" i="7"/>
  <c r="I127" i="7" s="1"/>
  <c r="K127" i="7" s="1"/>
  <c r="E127" i="7"/>
  <c r="D128" i="7"/>
  <c r="F128" i="7" s="1"/>
  <c r="N126" i="7"/>
  <c r="P126" i="7" s="1"/>
  <c r="R126" i="7" s="1"/>
  <c r="E131" i="9"/>
  <c r="C131" i="9"/>
  <c r="D131" i="9" s="1"/>
  <c r="G131" i="9" s="1"/>
  <c r="A132" i="9"/>
  <c r="E123" i="1"/>
  <c r="B125" i="1"/>
  <c r="C128" i="7"/>
  <c r="B129" i="7"/>
  <c r="A130" i="7"/>
  <c r="M134" i="13" l="1"/>
  <c r="R133" i="13"/>
  <c r="S133" i="13" s="1"/>
  <c r="F137" i="14"/>
  <c r="E137" i="14"/>
  <c r="B137" i="14"/>
  <c r="C137" i="14" s="1"/>
  <c r="D137" i="14" s="1"/>
  <c r="G137" i="14" s="1"/>
  <c r="H137" i="14" s="1"/>
  <c r="A138" i="14"/>
  <c r="H135" i="13"/>
  <c r="J135" i="13" s="1"/>
  <c r="L135" i="13" s="1"/>
  <c r="N134" i="13"/>
  <c r="P134" i="13" s="1"/>
  <c r="R134" i="13" s="1"/>
  <c r="S134" i="13" s="1"/>
  <c r="E135" i="13"/>
  <c r="G135" i="13"/>
  <c r="I135" i="13" s="1"/>
  <c r="K135" i="13" s="1"/>
  <c r="D136" i="13"/>
  <c r="F136" i="13" s="1"/>
  <c r="C136" i="13"/>
  <c r="A138" i="13"/>
  <c r="B137" i="13"/>
  <c r="G135" i="12"/>
  <c r="H135" i="12" s="1"/>
  <c r="B137" i="12"/>
  <c r="C136" i="12"/>
  <c r="D136" i="12" s="1"/>
  <c r="E136" i="12" s="1"/>
  <c r="F136" i="12" s="1"/>
  <c r="B132" i="9"/>
  <c r="F132" i="9"/>
  <c r="D135" i="11"/>
  <c r="F135" i="11" s="1"/>
  <c r="C135" i="11"/>
  <c r="E134" i="11"/>
  <c r="G134" i="11"/>
  <c r="I134" i="11" s="1"/>
  <c r="K134" i="11" s="1"/>
  <c r="B136" i="11"/>
  <c r="A137" i="11"/>
  <c r="N133" i="11"/>
  <c r="P133" i="11" s="1"/>
  <c r="R133" i="11" s="1"/>
  <c r="S133" i="11" s="1"/>
  <c r="H134" i="11"/>
  <c r="J134" i="11" s="1"/>
  <c r="L134" i="11" s="1"/>
  <c r="S126" i="7"/>
  <c r="C125" i="1"/>
  <c r="D125" i="1"/>
  <c r="F123" i="1"/>
  <c r="G123" i="1" s="1"/>
  <c r="H123" i="1" s="1"/>
  <c r="O127" i="7"/>
  <c r="Q127" i="7" s="1"/>
  <c r="J127" i="7"/>
  <c r="L127" i="7" s="1"/>
  <c r="M127" i="7" s="1"/>
  <c r="H131" i="9"/>
  <c r="H128" i="7"/>
  <c r="O128" i="7" s="1"/>
  <c r="Q128" i="7" s="1"/>
  <c r="D129" i="7"/>
  <c r="F129" i="7" s="1"/>
  <c r="G128" i="7"/>
  <c r="I128" i="7" s="1"/>
  <c r="K128" i="7" s="1"/>
  <c r="E128" i="7"/>
  <c r="N127" i="7"/>
  <c r="P127" i="7" s="1"/>
  <c r="C132" i="9"/>
  <c r="D132" i="9" s="1"/>
  <c r="G132" i="9" s="1"/>
  <c r="E132" i="9"/>
  <c r="A133" i="9"/>
  <c r="E124" i="1"/>
  <c r="B126" i="1"/>
  <c r="C129" i="7"/>
  <c r="A131" i="7"/>
  <c r="B130" i="7"/>
  <c r="F138" i="14" l="1"/>
  <c r="E138" i="14"/>
  <c r="A139" i="14"/>
  <c r="B138" i="14"/>
  <c r="C138" i="14" s="1"/>
  <c r="D138" i="14" s="1"/>
  <c r="G138" i="14" s="1"/>
  <c r="H138" i="14" s="1"/>
  <c r="N135" i="13"/>
  <c r="P135" i="13" s="1"/>
  <c r="M135" i="13"/>
  <c r="D137" i="13"/>
  <c r="F137" i="13" s="1"/>
  <c r="C137" i="13"/>
  <c r="A139" i="13"/>
  <c r="B138" i="13"/>
  <c r="E136" i="13"/>
  <c r="G136" i="13"/>
  <c r="I136" i="13" s="1"/>
  <c r="K136" i="13" s="1"/>
  <c r="H136" i="13"/>
  <c r="J136" i="13" s="1"/>
  <c r="L136" i="13" s="1"/>
  <c r="O135" i="13"/>
  <c r="Q135" i="13" s="1"/>
  <c r="R135" i="13" s="1"/>
  <c r="G136" i="12"/>
  <c r="H136" i="12" s="1"/>
  <c r="C137" i="12"/>
  <c r="B138" i="12"/>
  <c r="D137" i="12"/>
  <c r="E137" i="12" s="1"/>
  <c r="F137" i="12" s="1"/>
  <c r="B133" i="9"/>
  <c r="F133" i="9"/>
  <c r="E135" i="11"/>
  <c r="G135" i="11"/>
  <c r="I135" i="11" s="1"/>
  <c r="K135" i="11" s="1"/>
  <c r="H135" i="11"/>
  <c r="J135" i="11" s="1"/>
  <c r="L135" i="11" s="1"/>
  <c r="M134" i="11"/>
  <c r="B137" i="11"/>
  <c r="A138" i="11"/>
  <c r="N134" i="11"/>
  <c r="P134" i="11" s="1"/>
  <c r="D136" i="11"/>
  <c r="F136" i="11" s="1"/>
  <c r="O136" i="11" s="1"/>
  <c r="Q136" i="11" s="1"/>
  <c r="H136" i="11"/>
  <c r="J136" i="11" s="1"/>
  <c r="L136" i="11" s="1"/>
  <c r="C136" i="11"/>
  <c r="O134" i="11"/>
  <c r="Q134" i="11" s="1"/>
  <c r="R134" i="11" s="1"/>
  <c r="R127" i="7"/>
  <c r="S127" i="7" s="1"/>
  <c r="C126" i="1"/>
  <c r="D126" i="1"/>
  <c r="F124" i="1"/>
  <c r="G124" i="1" s="1"/>
  <c r="H124" i="1" s="1"/>
  <c r="J128" i="7"/>
  <c r="L128" i="7" s="1"/>
  <c r="M128" i="7" s="1"/>
  <c r="H132" i="9"/>
  <c r="H129" i="7"/>
  <c r="O129" i="7" s="1"/>
  <c r="Q129" i="7" s="1"/>
  <c r="G129" i="7"/>
  <c r="I129" i="7" s="1"/>
  <c r="K129" i="7" s="1"/>
  <c r="E129" i="7"/>
  <c r="N128" i="7"/>
  <c r="P128" i="7" s="1"/>
  <c r="R128" i="7" s="1"/>
  <c r="D130" i="7"/>
  <c r="F130" i="7" s="1"/>
  <c r="C133" i="9"/>
  <c r="D133" i="9" s="1"/>
  <c r="G133" i="9" s="1"/>
  <c r="E133" i="9"/>
  <c r="A134" i="9"/>
  <c r="E125" i="1"/>
  <c r="B127" i="1"/>
  <c r="A132" i="7"/>
  <c r="B131" i="7"/>
  <c r="C130" i="7"/>
  <c r="S135" i="13" l="1"/>
  <c r="F139" i="14"/>
  <c r="E139" i="14"/>
  <c r="A140" i="14"/>
  <c r="B139" i="14"/>
  <c r="C139" i="14" s="1"/>
  <c r="D139" i="14" s="1"/>
  <c r="G139" i="14" s="1"/>
  <c r="H139" i="14" s="1"/>
  <c r="H137" i="13"/>
  <c r="J137" i="13" s="1"/>
  <c r="L137" i="13" s="1"/>
  <c r="E137" i="13"/>
  <c r="G137" i="13"/>
  <c r="I137" i="13" s="1"/>
  <c r="K137" i="13" s="1"/>
  <c r="M136" i="13"/>
  <c r="N136" i="13"/>
  <c r="P136" i="13" s="1"/>
  <c r="D138" i="13"/>
  <c r="F138" i="13" s="1"/>
  <c r="C138" i="13"/>
  <c r="A140" i="13"/>
  <c r="B139" i="13"/>
  <c r="O136" i="13"/>
  <c r="Q136" i="13" s="1"/>
  <c r="R136" i="13" s="1"/>
  <c r="C138" i="12"/>
  <c r="D138" i="12" s="1"/>
  <c r="E138" i="12" s="1"/>
  <c r="F138" i="12" s="1"/>
  <c r="B139" i="12"/>
  <c r="G137" i="12"/>
  <c r="H137" i="12" s="1"/>
  <c r="B134" i="9"/>
  <c r="F134" i="9"/>
  <c r="S134" i="11"/>
  <c r="A139" i="11"/>
  <c r="B138" i="11"/>
  <c r="D137" i="11"/>
  <c r="F137" i="11" s="1"/>
  <c r="C137" i="11"/>
  <c r="M135" i="11"/>
  <c r="N135" i="11"/>
  <c r="P135" i="11" s="1"/>
  <c r="E136" i="11"/>
  <c r="G136" i="11"/>
  <c r="I136" i="11" s="1"/>
  <c r="K136" i="11" s="1"/>
  <c r="M136" i="11" s="1"/>
  <c r="O135" i="11"/>
  <c r="Q135" i="11" s="1"/>
  <c r="R135" i="11" s="1"/>
  <c r="C127" i="1"/>
  <c r="D127" i="1"/>
  <c r="F125" i="1"/>
  <c r="G125" i="1" s="1"/>
  <c r="H125" i="1" s="1"/>
  <c r="J129" i="7"/>
  <c r="L129" i="7" s="1"/>
  <c r="M129" i="7" s="1"/>
  <c r="H133" i="9"/>
  <c r="H130" i="7"/>
  <c r="O130" i="7" s="1"/>
  <c r="Q130" i="7" s="1"/>
  <c r="S128" i="7"/>
  <c r="G130" i="7"/>
  <c r="I130" i="7" s="1"/>
  <c r="K130" i="7" s="1"/>
  <c r="E130" i="7"/>
  <c r="D131" i="7"/>
  <c r="F131" i="7" s="1"/>
  <c r="N129" i="7"/>
  <c r="P129" i="7" s="1"/>
  <c r="R129" i="7" s="1"/>
  <c r="E134" i="9"/>
  <c r="C134" i="9"/>
  <c r="D134" i="9" s="1"/>
  <c r="G134" i="9" s="1"/>
  <c r="A135" i="9"/>
  <c r="B128" i="1"/>
  <c r="E126" i="1"/>
  <c r="C131" i="7"/>
  <c r="A133" i="7"/>
  <c r="B132" i="7"/>
  <c r="S136" i="13" l="1"/>
  <c r="H138" i="13"/>
  <c r="J138" i="13" s="1"/>
  <c r="L138" i="13" s="1"/>
  <c r="F140" i="14"/>
  <c r="E140" i="14"/>
  <c r="A141" i="14"/>
  <c r="B140" i="14"/>
  <c r="C140" i="14" s="1"/>
  <c r="D140" i="14" s="1"/>
  <c r="G140" i="14" s="1"/>
  <c r="H140" i="14" s="1"/>
  <c r="E138" i="13"/>
  <c r="G138" i="13"/>
  <c r="I138" i="13" s="1"/>
  <c r="K138" i="13" s="1"/>
  <c r="N137" i="13"/>
  <c r="P137" i="13" s="1"/>
  <c r="D139" i="13"/>
  <c r="F139" i="13" s="1"/>
  <c r="C139" i="13"/>
  <c r="M137" i="13"/>
  <c r="B140" i="13"/>
  <c r="A141" i="13"/>
  <c r="O137" i="13"/>
  <c r="Q137" i="13" s="1"/>
  <c r="G138" i="12"/>
  <c r="H138" i="12" s="1"/>
  <c r="C139" i="12"/>
  <c r="D139" i="12" s="1"/>
  <c r="E139" i="12" s="1"/>
  <c r="F139" i="12" s="1"/>
  <c r="B140" i="12"/>
  <c r="B135" i="9"/>
  <c r="F135" i="9"/>
  <c r="S135" i="11"/>
  <c r="H137" i="11"/>
  <c r="J137" i="11" s="1"/>
  <c r="L137" i="11" s="1"/>
  <c r="D138" i="11"/>
  <c r="F138" i="11" s="1"/>
  <c r="O138" i="11" s="1"/>
  <c r="Q138" i="11" s="1"/>
  <c r="H138" i="11"/>
  <c r="J138" i="11" s="1"/>
  <c r="L138" i="11" s="1"/>
  <c r="C138" i="11"/>
  <c r="E137" i="11"/>
  <c r="N137" i="11" s="1"/>
  <c r="P137" i="11" s="1"/>
  <c r="G137" i="11"/>
  <c r="I137" i="11" s="1"/>
  <c r="K137" i="11" s="1"/>
  <c r="A140" i="11"/>
  <c r="B139" i="11"/>
  <c r="N136" i="11"/>
  <c r="P136" i="11" s="1"/>
  <c r="R136" i="11" s="1"/>
  <c r="S136" i="11" s="1"/>
  <c r="C128" i="1"/>
  <c r="D128" i="1" s="1"/>
  <c r="H134" i="9"/>
  <c r="F126" i="1"/>
  <c r="G126" i="1" s="1"/>
  <c r="H126" i="1" s="1"/>
  <c r="J130" i="7"/>
  <c r="L130" i="7" s="1"/>
  <c r="M130" i="7" s="1"/>
  <c r="S129" i="7"/>
  <c r="H131" i="7"/>
  <c r="O131" i="7" s="1"/>
  <c r="Q131" i="7" s="1"/>
  <c r="D132" i="7"/>
  <c r="F132" i="7" s="1"/>
  <c r="G131" i="7"/>
  <c r="I131" i="7" s="1"/>
  <c r="K131" i="7" s="1"/>
  <c r="E131" i="7"/>
  <c r="N130" i="7"/>
  <c r="P130" i="7" s="1"/>
  <c r="R130" i="7" s="1"/>
  <c r="E135" i="9"/>
  <c r="C135" i="9"/>
  <c r="D135" i="9" s="1"/>
  <c r="G135" i="9" s="1"/>
  <c r="A136" i="9"/>
  <c r="B129" i="1"/>
  <c r="E127" i="1"/>
  <c r="B133" i="7"/>
  <c r="A134" i="7"/>
  <c r="C132" i="7"/>
  <c r="O138" i="13" l="1"/>
  <c r="Q138" i="13" s="1"/>
  <c r="M138" i="13"/>
  <c r="R137" i="13"/>
  <c r="S137" i="13" s="1"/>
  <c r="F141" i="14"/>
  <c r="E141" i="14"/>
  <c r="B141" i="14"/>
  <c r="C141" i="14" s="1"/>
  <c r="D141" i="14" s="1"/>
  <c r="G141" i="14" s="1"/>
  <c r="A142" i="14"/>
  <c r="H139" i="13"/>
  <c r="J139" i="13" s="1"/>
  <c r="L139" i="13" s="1"/>
  <c r="A142" i="13"/>
  <c r="B141" i="13"/>
  <c r="N138" i="13"/>
  <c r="P138" i="13" s="1"/>
  <c r="D140" i="13"/>
  <c r="F140" i="13" s="1"/>
  <c r="C140" i="13"/>
  <c r="E139" i="13"/>
  <c r="G139" i="13"/>
  <c r="I139" i="13" s="1"/>
  <c r="K139" i="13" s="1"/>
  <c r="G139" i="12"/>
  <c r="H139" i="12" s="1"/>
  <c r="C140" i="12"/>
  <c r="D140" i="12" s="1"/>
  <c r="E140" i="12" s="1"/>
  <c r="F140" i="12" s="1"/>
  <c r="B141" i="12"/>
  <c r="B136" i="9"/>
  <c r="F136" i="9"/>
  <c r="D139" i="11"/>
  <c r="F139" i="11" s="1"/>
  <c r="H139" i="11"/>
  <c r="J139" i="11" s="1"/>
  <c r="L139" i="11" s="1"/>
  <c r="C139" i="11"/>
  <c r="E138" i="11"/>
  <c r="N138" i="11" s="1"/>
  <c r="P138" i="11" s="1"/>
  <c r="R138" i="11" s="1"/>
  <c r="G138" i="11"/>
  <c r="I138" i="11" s="1"/>
  <c r="K138" i="11" s="1"/>
  <c r="M138" i="11" s="1"/>
  <c r="B140" i="11"/>
  <c r="A141" i="11"/>
  <c r="M137" i="11"/>
  <c r="O137" i="11"/>
  <c r="Q137" i="11" s="1"/>
  <c r="R137" i="11" s="1"/>
  <c r="S130" i="7"/>
  <c r="C129" i="1"/>
  <c r="D129" i="1"/>
  <c r="H135" i="9"/>
  <c r="F127" i="1"/>
  <c r="G127" i="1" s="1"/>
  <c r="H127" i="1" s="1"/>
  <c r="J131" i="7"/>
  <c r="L131" i="7" s="1"/>
  <c r="M131" i="7" s="1"/>
  <c r="H132" i="7"/>
  <c r="O132" i="7" s="1"/>
  <c r="Q132" i="7" s="1"/>
  <c r="G132" i="7"/>
  <c r="I132" i="7" s="1"/>
  <c r="K132" i="7" s="1"/>
  <c r="E132" i="7"/>
  <c r="N131" i="7"/>
  <c r="P131" i="7" s="1"/>
  <c r="R131" i="7" s="1"/>
  <c r="D133" i="7"/>
  <c r="F133" i="7" s="1"/>
  <c r="C136" i="9"/>
  <c r="D136" i="9" s="1"/>
  <c r="G136" i="9" s="1"/>
  <c r="E136" i="9"/>
  <c r="A137" i="9"/>
  <c r="E128" i="1"/>
  <c r="B130" i="1"/>
  <c r="C133" i="7"/>
  <c r="A135" i="7"/>
  <c r="B134" i="7"/>
  <c r="R138" i="13" l="1"/>
  <c r="S138" i="13" s="1"/>
  <c r="H141" i="14"/>
  <c r="H140" i="13"/>
  <c r="J140" i="13" s="1"/>
  <c r="L140" i="13" s="1"/>
  <c r="F142" i="14"/>
  <c r="E142" i="14"/>
  <c r="A143" i="14"/>
  <c r="B142" i="14"/>
  <c r="C142" i="14" s="1"/>
  <c r="D142" i="14" s="1"/>
  <c r="G142" i="14" s="1"/>
  <c r="H142" i="14" s="1"/>
  <c r="D141" i="13"/>
  <c r="F141" i="13" s="1"/>
  <c r="C141" i="13"/>
  <c r="A143" i="13"/>
  <c r="B142" i="13"/>
  <c r="M139" i="13"/>
  <c r="N139" i="13"/>
  <c r="P139" i="13" s="1"/>
  <c r="E140" i="13"/>
  <c r="G140" i="13"/>
  <c r="I140" i="13" s="1"/>
  <c r="K140" i="13" s="1"/>
  <c r="M140" i="13" s="1"/>
  <c r="O139" i="13"/>
  <c r="Q139" i="13" s="1"/>
  <c r="R139" i="13" s="1"/>
  <c r="S139" i="13" s="1"/>
  <c r="G140" i="12"/>
  <c r="H140" i="12" s="1"/>
  <c r="C141" i="12"/>
  <c r="D141" i="12" s="1"/>
  <c r="E141" i="12" s="1"/>
  <c r="F141" i="12" s="1"/>
  <c r="B142" i="12"/>
  <c r="B137" i="9"/>
  <c r="F137" i="9"/>
  <c r="S137" i="11"/>
  <c r="S138" i="11"/>
  <c r="E139" i="11"/>
  <c r="G139" i="11"/>
  <c r="I139" i="11" s="1"/>
  <c r="K139" i="11" s="1"/>
  <c r="M139" i="11" s="1"/>
  <c r="O139" i="11"/>
  <c r="Q139" i="11" s="1"/>
  <c r="A142" i="11"/>
  <c r="B141" i="11"/>
  <c r="D140" i="11"/>
  <c r="F140" i="11" s="1"/>
  <c r="C140" i="11"/>
  <c r="C130" i="1"/>
  <c r="D130" i="1" s="1"/>
  <c r="F128" i="1"/>
  <c r="G128" i="1" s="1"/>
  <c r="H128" i="1" s="1"/>
  <c r="J132" i="7"/>
  <c r="L132" i="7" s="1"/>
  <c r="M132" i="7" s="1"/>
  <c r="H136" i="9"/>
  <c r="S131" i="7"/>
  <c r="D134" i="7"/>
  <c r="F134" i="7" s="1"/>
  <c r="H133" i="7"/>
  <c r="N132" i="7"/>
  <c r="P132" i="7" s="1"/>
  <c r="R132" i="7" s="1"/>
  <c r="G133" i="7"/>
  <c r="I133" i="7" s="1"/>
  <c r="K133" i="7" s="1"/>
  <c r="E133" i="7"/>
  <c r="C137" i="9"/>
  <c r="D137" i="9" s="1"/>
  <c r="G137" i="9" s="1"/>
  <c r="E137" i="9"/>
  <c r="A138" i="9"/>
  <c r="E129" i="1"/>
  <c r="B131" i="1"/>
  <c r="C134" i="7"/>
  <c r="A136" i="7"/>
  <c r="B135" i="7"/>
  <c r="O140" i="13" l="1"/>
  <c r="Q140" i="13" s="1"/>
  <c r="F143" i="14"/>
  <c r="E143" i="14"/>
  <c r="A144" i="14"/>
  <c r="B143" i="14"/>
  <c r="C143" i="14" s="1"/>
  <c r="D143" i="14" s="1"/>
  <c r="G143" i="14" s="1"/>
  <c r="H143" i="14" s="1"/>
  <c r="E141" i="13"/>
  <c r="G141" i="13"/>
  <c r="I141" i="13" s="1"/>
  <c r="K141" i="13" s="1"/>
  <c r="A144" i="13"/>
  <c r="B143" i="13"/>
  <c r="N140" i="13"/>
  <c r="P140" i="13" s="1"/>
  <c r="H141" i="13"/>
  <c r="J141" i="13" s="1"/>
  <c r="L141" i="13" s="1"/>
  <c r="D142" i="13"/>
  <c r="F142" i="13" s="1"/>
  <c r="C142" i="13"/>
  <c r="G141" i="12"/>
  <c r="H141" i="12" s="1"/>
  <c r="C142" i="12"/>
  <c r="D142" i="12" s="1"/>
  <c r="E142" i="12" s="1"/>
  <c r="F142" i="12" s="1"/>
  <c r="B143" i="12"/>
  <c r="S132" i="7"/>
  <c r="B138" i="9"/>
  <c r="F138" i="9"/>
  <c r="A143" i="11"/>
  <c r="B142" i="11"/>
  <c r="R139" i="11"/>
  <c r="S139" i="11" s="1"/>
  <c r="D141" i="11"/>
  <c r="F141" i="11" s="1"/>
  <c r="C141" i="11"/>
  <c r="N139" i="11"/>
  <c r="P139" i="11" s="1"/>
  <c r="E140" i="11"/>
  <c r="G140" i="11"/>
  <c r="I140" i="11" s="1"/>
  <c r="K140" i="11" s="1"/>
  <c r="H140" i="11"/>
  <c r="C131" i="1"/>
  <c r="D131" i="1" s="1"/>
  <c r="H137" i="9"/>
  <c r="F129" i="1"/>
  <c r="G129" i="1" s="1"/>
  <c r="H129" i="1" s="1"/>
  <c r="H134" i="7"/>
  <c r="J134" i="7" s="1"/>
  <c r="L134" i="7" s="1"/>
  <c r="D135" i="7"/>
  <c r="F135" i="7" s="1"/>
  <c r="O133" i="7"/>
  <c r="Q133" i="7" s="1"/>
  <c r="J133" i="7"/>
  <c r="L133" i="7" s="1"/>
  <c r="M133" i="7" s="1"/>
  <c r="N133" i="7"/>
  <c r="P133" i="7" s="1"/>
  <c r="G134" i="7"/>
  <c r="I134" i="7" s="1"/>
  <c r="K134" i="7" s="1"/>
  <c r="E134" i="7"/>
  <c r="E138" i="9"/>
  <c r="C138" i="9"/>
  <c r="D138" i="9" s="1"/>
  <c r="G138" i="9" s="1"/>
  <c r="H138" i="9" s="1"/>
  <c r="A139" i="9"/>
  <c r="E130" i="1"/>
  <c r="B132" i="1"/>
  <c r="C135" i="7"/>
  <c r="A137" i="7"/>
  <c r="B136" i="7"/>
  <c r="O134" i="7" l="1"/>
  <c r="Q134" i="7" s="1"/>
  <c r="H142" i="13"/>
  <c r="J142" i="13" s="1"/>
  <c r="L142" i="13" s="1"/>
  <c r="R140" i="13"/>
  <c r="S140" i="13" s="1"/>
  <c r="M141" i="13"/>
  <c r="F144" i="14"/>
  <c r="E144" i="14"/>
  <c r="A145" i="14"/>
  <c r="B144" i="14"/>
  <c r="C144" i="14" s="1"/>
  <c r="D144" i="14" s="1"/>
  <c r="G144" i="14" s="1"/>
  <c r="E142" i="13"/>
  <c r="G142" i="13"/>
  <c r="I142" i="13" s="1"/>
  <c r="K142" i="13" s="1"/>
  <c r="D143" i="13"/>
  <c r="F143" i="13" s="1"/>
  <c r="C143" i="13"/>
  <c r="A145" i="13"/>
  <c r="B144" i="13"/>
  <c r="N141" i="13"/>
  <c r="P141" i="13" s="1"/>
  <c r="O141" i="13"/>
  <c r="Q141" i="13" s="1"/>
  <c r="G142" i="12"/>
  <c r="H142" i="12" s="1"/>
  <c r="B144" i="12"/>
  <c r="C143" i="12"/>
  <c r="D143" i="12" s="1"/>
  <c r="E143" i="12" s="1"/>
  <c r="F143" i="12" s="1"/>
  <c r="B139" i="9"/>
  <c r="F139" i="9"/>
  <c r="H141" i="11"/>
  <c r="J141" i="11" s="1"/>
  <c r="L141" i="11" s="1"/>
  <c r="J140" i="11"/>
  <c r="L140" i="11" s="1"/>
  <c r="M140" i="11" s="1"/>
  <c r="O140" i="11"/>
  <c r="Q140" i="11" s="1"/>
  <c r="R140" i="11" s="1"/>
  <c r="N140" i="11"/>
  <c r="P140" i="11" s="1"/>
  <c r="D142" i="11"/>
  <c r="F142" i="11" s="1"/>
  <c r="H142" i="11"/>
  <c r="J142" i="11" s="1"/>
  <c r="L142" i="11" s="1"/>
  <c r="C142" i="11"/>
  <c r="E141" i="11"/>
  <c r="G141" i="11"/>
  <c r="I141" i="11" s="1"/>
  <c r="K141" i="11" s="1"/>
  <c r="A144" i="11"/>
  <c r="B143" i="11"/>
  <c r="H135" i="7"/>
  <c r="J135" i="7" s="1"/>
  <c r="L135" i="7" s="1"/>
  <c r="C132" i="1"/>
  <c r="D132" i="1" s="1"/>
  <c r="F130" i="1"/>
  <c r="G130" i="1" s="1"/>
  <c r="H130" i="1" s="1"/>
  <c r="N134" i="7"/>
  <c r="P134" i="7" s="1"/>
  <c r="R134" i="7" s="1"/>
  <c r="R133" i="7"/>
  <c r="S133" i="7" s="1"/>
  <c r="D136" i="7"/>
  <c r="F136" i="7" s="1"/>
  <c r="M134" i="7"/>
  <c r="G135" i="7"/>
  <c r="I135" i="7" s="1"/>
  <c r="K135" i="7" s="1"/>
  <c r="E135" i="7"/>
  <c r="E139" i="9"/>
  <c r="C139" i="9"/>
  <c r="D139" i="9" s="1"/>
  <c r="G139" i="9" s="1"/>
  <c r="A140" i="9"/>
  <c r="E131" i="1"/>
  <c r="B133" i="1"/>
  <c r="B137" i="7"/>
  <c r="A138" i="7"/>
  <c r="C136" i="7"/>
  <c r="H144" i="14" l="1"/>
  <c r="R141" i="13"/>
  <c r="S141" i="13" s="1"/>
  <c r="O142" i="13"/>
  <c r="Q142" i="13" s="1"/>
  <c r="M142" i="13"/>
  <c r="O135" i="7"/>
  <c r="Q135" i="7" s="1"/>
  <c r="F145" i="14"/>
  <c r="E145" i="14"/>
  <c r="B145" i="14"/>
  <c r="C145" i="14" s="1"/>
  <c r="D145" i="14" s="1"/>
  <c r="G145" i="14" s="1"/>
  <c r="A146" i="14"/>
  <c r="B145" i="13"/>
  <c r="A146" i="13"/>
  <c r="E143" i="13"/>
  <c r="G143" i="13"/>
  <c r="I143" i="13" s="1"/>
  <c r="K143" i="13" s="1"/>
  <c r="H143" i="13"/>
  <c r="J143" i="13" s="1"/>
  <c r="L143" i="13" s="1"/>
  <c r="D144" i="13"/>
  <c r="F144" i="13" s="1"/>
  <c r="C144" i="13"/>
  <c r="N142" i="13"/>
  <c r="P142" i="13" s="1"/>
  <c r="G143" i="12"/>
  <c r="H143" i="12" s="1"/>
  <c r="B145" i="12"/>
  <c r="C144" i="12"/>
  <c r="D144" i="12" s="1"/>
  <c r="E144" i="12" s="1"/>
  <c r="F144" i="12" s="1"/>
  <c r="B140" i="9"/>
  <c r="F140" i="9"/>
  <c r="S140" i="11"/>
  <c r="O142" i="11"/>
  <c r="Q142" i="11" s="1"/>
  <c r="D143" i="11"/>
  <c r="F143" i="11" s="1"/>
  <c r="C143" i="11"/>
  <c r="B144" i="11"/>
  <c r="A145" i="11"/>
  <c r="N141" i="11"/>
  <c r="P141" i="11" s="1"/>
  <c r="M141" i="11"/>
  <c r="E142" i="11"/>
  <c r="G142" i="11"/>
  <c r="I142" i="11" s="1"/>
  <c r="K142" i="11" s="1"/>
  <c r="M142" i="11" s="1"/>
  <c r="O141" i="11"/>
  <c r="Q141" i="11" s="1"/>
  <c r="R141" i="11" s="1"/>
  <c r="H136" i="7"/>
  <c r="J136" i="7" s="1"/>
  <c r="L136" i="7" s="1"/>
  <c r="C133" i="1"/>
  <c r="D133" i="1"/>
  <c r="H139" i="9"/>
  <c r="F131" i="1"/>
  <c r="G131" i="1" s="1"/>
  <c r="H131" i="1" s="1"/>
  <c r="S134" i="7"/>
  <c r="G136" i="7"/>
  <c r="I136" i="7" s="1"/>
  <c r="K136" i="7" s="1"/>
  <c r="E136" i="7"/>
  <c r="N135" i="7"/>
  <c r="P135" i="7" s="1"/>
  <c r="D137" i="7"/>
  <c r="F137" i="7" s="1"/>
  <c r="M135" i="7"/>
  <c r="C140" i="9"/>
  <c r="D140" i="9" s="1"/>
  <c r="G140" i="9" s="1"/>
  <c r="E140" i="9"/>
  <c r="A141" i="9"/>
  <c r="E132" i="1"/>
  <c r="B134" i="1"/>
  <c r="A139" i="7"/>
  <c r="B138" i="7"/>
  <c r="C137" i="7"/>
  <c r="R142" i="13" l="1"/>
  <c r="S142" i="13" s="1"/>
  <c r="R135" i="7"/>
  <c r="O136" i="7"/>
  <c r="Q136" i="7" s="1"/>
  <c r="H145" i="14"/>
  <c r="F146" i="14"/>
  <c r="E146" i="14"/>
  <c r="A147" i="14"/>
  <c r="B146" i="14"/>
  <c r="C146" i="14" s="1"/>
  <c r="D146" i="14" s="1"/>
  <c r="G146" i="14" s="1"/>
  <c r="H146" i="14" s="1"/>
  <c r="N143" i="13"/>
  <c r="P143" i="13" s="1"/>
  <c r="E144" i="13"/>
  <c r="G144" i="13"/>
  <c r="I144" i="13" s="1"/>
  <c r="K144" i="13" s="1"/>
  <c r="A147" i="13"/>
  <c r="B146" i="13"/>
  <c r="D145" i="13"/>
  <c r="F145" i="13" s="1"/>
  <c r="C145" i="13"/>
  <c r="M143" i="13"/>
  <c r="H144" i="13"/>
  <c r="J144" i="13" s="1"/>
  <c r="L144" i="13" s="1"/>
  <c r="O143" i="13"/>
  <c r="Q143" i="13" s="1"/>
  <c r="G144" i="12"/>
  <c r="H144" i="12" s="1"/>
  <c r="C145" i="12"/>
  <c r="D145" i="12" s="1"/>
  <c r="E145" i="12" s="1"/>
  <c r="F145" i="12" s="1"/>
  <c r="B146" i="12"/>
  <c r="B141" i="9"/>
  <c r="F141" i="9"/>
  <c r="S141" i="11"/>
  <c r="D144" i="11"/>
  <c r="F144" i="11" s="1"/>
  <c r="O144" i="11" s="1"/>
  <c r="Q144" i="11" s="1"/>
  <c r="H144" i="11"/>
  <c r="J144" i="11" s="1"/>
  <c r="L144" i="11" s="1"/>
  <c r="C144" i="11"/>
  <c r="E143" i="11"/>
  <c r="G143" i="11"/>
  <c r="I143" i="11" s="1"/>
  <c r="K143" i="11" s="1"/>
  <c r="N142" i="11"/>
  <c r="P142" i="11" s="1"/>
  <c r="R142" i="11" s="1"/>
  <c r="S142" i="11" s="1"/>
  <c r="H143" i="11"/>
  <c r="B145" i="11"/>
  <c r="A146" i="11"/>
  <c r="C134" i="1"/>
  <c r="D134" i="1"/>
  <c r="F132" i="1"/>
  <c r="G132" i="1" s="1"/>
  <c r="H132" i="1" s="1"/>
  <c r="H140" i="9"/>
  <c r="S135" i="7"/>
  <c r="H137" i="7"/>
  <c r="J137" i="7" s="1"/>
  <c r="L137" i="7" s="1"/>
  <c r="M136" i="7"/>
  <c r="G137" i="7"/>
  <c r="I137" i="7" s="1"/>
  <c r="K137" i="7" s="1"/>
  <c r="E137" i="7"/>
  <c r="N136" i="7"/>
  <c r="P136" i="7" s="1"/>
  <c r="D138" i="7"/>
  <c r="F138" i="7" s="1"/>
  <c r="C141" i="9"/>
  <c r="D141" i="9" s="1"/>
  <c r="G141" i="9" s="1"/>
  <c r="E141" i="9"/>
  <c r="A142" i="9"/>
  <c r="E133" i="1"/>
  <c r="B135" i="1"/>
  <c r="A140" i="7"/>
  <c r="B139" i="7"/>
  <c r="C138" i="7"/>
  <c r="R143" i="13" l="1"/>
  <c r="S143" i="13" s="1"/>
  <c r="R136" i="7"/>
  <c r="S136" i="7" s="1"/>
  <c r="H145" i="13"/>
  <c r="J145" i="13" s="1"/>
  <c r="L145" i="13" s="1"/>
  <c r="M144" i="13"/>
  <c r="F147" i="14"/>
  <c r="E147" i="14"/>
  <c r="A148" i="14"/>
  <c r="B147" i="14"/>
  <c r="C147" i="14" s="1"/>
  <c r="D147" i="14" s="1"/>
  <c r="G147" i="14" s="1"/>
  <c r="H147" i="14" s="1"/>
  <c r="D146" i="13"/>
  <c r="F146" i="13" s="1"/>
  <c r="C146" i="13"/>
  <c r="A148" i="13"/>
  <c r="B147" i="13"/>
  <c r="E145" i="13"/>
  <c r="G145" i="13"/>
  <c r="I145" i="13" s="1"/>
  <c r="K145" i="13" s="1"/>
  <c r="M145" i="13" s="1"/>
  <c r="N144" i="13"/>
  <c r="P144" i="13" s="1"/>
  <c r="O144" i="13"/>
  <c r="Q144" i="13" s="1"/>
  <c r="G145" i="12"/>
  <c r="H145" i="12" s="1"/>
  <c r="C146" i="12"/>
  <c r="D146" i="12" s="1"/>
  <c r="E146" i="12" s="1"/>
  <c r="F146" i="12" s="1"/>
  <c r="B147" i="12"/>
  <c r="B142" i="9"/>
  <c r="F142" i="9"/>
  <c r="N143" i="11"/>
  <c r="P143" i="11" s="1"/>
  <c r="A147" i="11"/>
  <c r="B146" i="11"/>
  <c r="E144" i="11"/>
  <c r="G144" i="11"/>
  <c r="I144" i="11" s="1"/>
  <c r="K144" i="11" s="1"/>
  <c r="M144" i="11" s="1"/>
  <c r="H145" i="11"/>
  <c r="J145" i="11" s="1"/>
  <c r="L145" i="11" s="1"/>
  <c r="D145" i="11"/>
  <c r="F145" i="11" s="1"/>
  <c r="O145" i="11" s="1"/>
  <c r="Q145" i="11" s="1"/>
  <c r="C145" i="11"/>
  <c r="J143" i="11"/>
  <c r="L143" i="11" s="1"/>
  <c r="M143" i="11" s="1"/>
  <c r="O143" i="11"/>
  <c r="Q143" i="11" s="1"/>
  <c r="R143" i="11" s="1"/>
  <c r="S143" i="11" s="1"/>
  <c r="C135" i="1"/>
  <c r="D135" i="1" s="1"/>
  <c r="F133" i="1"/>
  <c r="G133" i="1" s="1"/>
  <c r="H133" i="1" s="1"/>
  <c r="O137" i="7"/>
  <c r="Q137" i="7" s="1"/>
  <c r="M137" i="7"/>
  <c r="H141" i="9"/>
  <c r="D139" i="7"/>
  <c r="F139" i="7" s="1"/>
  <c r="G138" i="7"/>
  <c r="I138" i="7" s="1"/>
  <c r="K138" i="7" s="1"/>
  <c r="E138" i="7"/>
  <c r="N137" i="7"/>
  <c r="P137" i="7" s="1"/>
  <c r="H138" i="7"/>
  <c r="C142" i="9"/>
  <c r="D142" i="9" s="1"/>
  <c r="G142" i="9" s="1"/>
  <c r="E142" i="9"/>
  <c r="A143" i="9"/>
  <c r="E134" i="1"/>
  <c r="B136" i="1"/>
  <c r="A141" i="7"/>
  <c r="B140" i="7"/>
  <c r="C139" i="7"/>
  <c r="R144" i="13" l="1"/>
  <c r="S144" i="13" s="1"/>
  <c r="O145" i="13"/>
  <c r="Q145" i="13" s="1"/>
  <c r="F148" i="14"/>
  <c r="E148" i="14"/>
  <c r="A149" i="14"/>
  <c r="B148" i="14"/>
  <c r="C148" i="14" s="1"/>
  <c r="D148" i="14" s="1"/>
  <c r="G148" i="14" s="1"/>
  <c r="H148" i="14" s="1"/>
  <c r="B148" i="13"/>
  <c r="A149" i="13"/>
  <c r="D147" i="13"/>
  <c r="F147" i="13" s="1"/>
  <c r="C147" i="13"/>
  <c r="E146" i="13"/>
  <c r="G146" i="13"/>
  <c r="I146" i="13" s="1"/>
  <c r="K146" i="13" s="1"/>
  <c r="N145" i="13"/>
  <c r="P145" i="13" s="1"/>
  <c r="R145" i="13" s="1"/>
  <c r="S145" i="13" s="1"/>
  <c r="H146" i="13"/>
  <c r="J146" i="13" s="1"/>
  <c r="L146" i="13" s="1"/>
  <c r="G146" i="12"/>
  <c r="H146" i="12" s="1"/>
  <c r="C147" i="12"/>
  <c r="D147" i="12" s="1"/>
  <c r="E147" i="12" s="1"/>
  <c r="F147" i="12" s="1"/>
  <c r="B148" i="12"/>
  <c r="B143" i="9"/>
  <c r="F143" i="9"/>
  <c r="D146" i="11"/>
  <c r="F146" i="11" s="1"/>
  <c r="C146" i="11"/>
  <c r="A148" i="11"/>
  <c r="B147" i="11"/>
  <c r="N144" i="11"/>
  <c r="P144" i="11" s="1"/>
  <c r="R144" i="11" s="1"/>
  <c r="S144" i="11" s="1"/>
  <c r="E145" i="11"/>
  <c r="G145" i="11"/>
  <c r="I145" i="11" s="1"/>
  <c r="K145" i="11" s="1"/>
  <c r="M145" i="11" s="1"/>
  <c r="R137" i="7"/>
  <c r="S137" i="7" s="1"/>
  <c r="C136" i="1"/>
  <c r="D136" i="1" s="1"/>
  <c r="F134" i="1"/>
  <c r="G134" i="1" s="1"/>
  <c r="H134" i="1" s="1"/>
  <c r="H139" i="7"/>
  <c r="J139" i="7" s="1"/>
  <c r="L139" i="7" s="1"/>
  <c r="H142" i="9"/>
  <c r="G139" i="7"/>
  <c r="I139" i="7" s="1"/>
  <c r="K139" i="7" s="1"/>
  <c r="E139" i="7"/>
  <c r="D140" i="7"/>
  <c r="F140" i="7" s="1"/>
  <c r="O138" i="7"/>
  <c r="Q138" i="7" s="1"/>
  <c r="J138" i="7"/>
  <c r="L138" i="7" s="1"/>
  <c r="M138" i="7" s="1"/>
  <c r="N138" i="7"/>
  <c r="P138" i="7" s="1"/>
  <c r="E143" i="9"/>
  <c r="C143" i="9"/>
  <c r="D143" i="9" s="1"/>
  <c r="G143" i="9" s="1"/>
  <c r="A144" i="9"/>
  <c r="E135" i="1"/>
  <c r="B137" i="1"/>
  <c r="C140" i="7"/>
  <c r="B141" i="7"/>
  <c r="A142" i="7"/>
  <c r="M146" i="13" l="1"/>
  <c r="O139" i="7"/>
  <c r="Q139" i="7" s="1"/>
  <c r="F149" i="14"/>
  <c r="E149" i="14"/>
  <c r="B149" i="14"/>
  <c r="C149" i="14" s="1"/>
  <c r="D149" i="14" s="1"/>
  <c r="G149" i="14" s="1"/>
  <c r="A150" i="14"/>
  <c r="H147" i="13"/>
  <c r="E147" i="13"/>
  <c r="G147" i="13"/>
  <c r="I147" i="13" s="1"/>
  <c r="K147" i="13" s="1"/>
  <c r="A150" i="13"/>
  <c r="B149" i="13"/>
  <c r="D148" i="13"/>
  <c r="F148" i="13" s="1"/>
  <c r="C148" i="13"/>
  <c r="N146" i="13"/>
  <c r="P146" i="13" s="1"/>
  <c r="O146" i="13"/>
  <c r="Q146" i="13" s="1"/>
  <c r="G147" i="12"/>
  <c r="H147" i="12" s="1"/>
  <c r="C148" i="12"/>
  <c r="D148" i="12" s="1"/>
  <c r="E148" i="12" s="1"/>
  <c r="F148" i="12" s="1"/>
  <c r="B149" i="12"/>
  <c r="B144" i="9"/>
  <c r="F144" i="9"/>
  <c r="D147" i="11"/>
  <c r="F147" i="11" s="1"/>
  <c r="H147" i="11"/>
  <c r="J147" i="11" s="1"/>
  <c r="L147" i="11" s="1"/>
  <c r="C147" i="11"/>
  <c r="E146" i="11"/>
  <c r="G146" i="11"/>
  <c r="I146" i="11" s="1"/>
  <c r="K146" i="11" s="1"/>
  <c r="N145" i="11"/>
  <c r="P145" i="11" s="1"/>
  <c r="R145" i="11" s="1"/>
  <c r="S145" i="11" s="1"/>
  <c r="B148" i="11"/>
  <c r="A149" i="11"/>
  <c r="H146" i="11"/>
  <c r="J146" i="11" s="1"/>
  <c r="L146" i="11" s="1"/>
  <c r="C137" i="1"/>
  <c r="D137" i="1"/>
  <c r="F135" i="1"/>
  <c r="G135" i="1" s="1"/>
  <c r="H135" i="1" s="1"/>
  <c r="M139" i="7"/>
  <c r="H143" i="9"/>
  <c r="H140" i="7"/>
  <c r="O140" i="7" s="1"/>
  <c r="Q140" i="7" s="1"/>
  <c r="D141" i="7"/>
  <c r="F141" i="7" s="1"/>
  <c r="R138" i="7"/>
  <c r="S138" i="7" s="1"/>
  <c r="G140" i="7"/>
  <c r="I140" i="7" s="1"/>
  <c r="K140" i="7" s="1"/>
  <c r="E140" i="7"/>
  <c r="N139" i="7"/>
  <c r="P139" i="7" s="1"/>
  <c r="C144" i="9"/>
  <c r="D144" i="9" s="1"/>
  <c r="G144" i="9" s="1"/>
  <c r="E144" i="9"/>
  <c r="A145" i="9"/>
  <c r="E136" i="1"/>
  <c r="B138" i="1"/>
  <c r="C141" i="7"/>
  <c r="A143" i="7"/>
  <c r="B142" i="7"/>
  <c r="H149" i="14" l="1"/>
  <c r="R139" i="7"/>
  <c r="H148" i="13"/>
  <c r="J148" i="13" s="1"/>
  <c r="L148" i="13" s="1"/>
  <c r="R146" i="13"/>
  <c r="S146" i="13" s="1"/>
  <c r="F150" i="14"/>
  <c r="E150" i="14"/>
  <c r="A151" i="14"/>
  <c r="B150" i="14"/>
  <c r="C150" i="14" s="1"/>
  <c r="D150" i="14" s="1"/>
  <c r="G150" i="14" s="1"/>
  <c r="H150" i="14" s="1"/>
  <c r="D149" i="13"/>
  <c r="F149" i="13" s="1"/>
  <c r="C149" i="13"/>
  <c r="A151" i="13"/>
  <c r="B150" i="13"/>
  <c r="E148" i="13"/>
  <c r="G148" i="13"/>
  <c r="I148" i="13" s="1"/>
  <c r="K148" i="13" s="1"/>
  <c r="N147" i="13"/>
  <c r="P147" i="13" s="1"/>
  <c r="J147" i="13"/>
  <c r="L147" i="13" s="1"/>
  <c r="M147" i="13" s="1"/>
  <c r="O147" i="13"/>
  <c r="Q147" i="13" s="1"/>
  <c r="G148" i="12"/>
  <c r="H148" i="12" s="1"/>
  <c r="C149" i="12"/>
  <c r="D149" i="12" s="1"/>
  <c r="E149" i="12" s="1"/>
  <c r="F149" i="12" s="1"/>
  <c r="B150" i="12"/>
  <c r="B145" i="9"/>
  <c r="F145" i="9"/>
  <c r="E147" i="11"/>
  <c r="G147" i="11"/>
  <c r="I147" i="11" s="1"/>
  <c r="K147" i="11" s="1"/>
  <c r="M147" i="11" s="1"/>
  <c r="O147" i="11"/>
  <c r="Q147" i="11" s="1"/>
  <c r="N146" i="11"/>
  <c r="P146" i="11" s="1"/>
  <c r="A150" i="11"/>
  <c r="B149" i="11"/>
  <c r="M146" i="11"/>
  <c r="D148" i="11"/>
  <c r="F148" i="11" s="1"/>
  <c r="C148" i="11"/>
  <c r="O146" i="11"/>
  <c r="Q146" i="11" s="1"/>
  <c r="R146" i="11" s="1"/>
  <c r="H141" i="7"/>
  <c r="J141" i="7" s="1"/>
  <c r="L141" i="7" s="1"/>
  <c r="S139" i="7"/>
  <c r="C138" i="1"/>
  <c r="D138" i="1"/>
  <c r="F136" i="1"/>
  <c r="G136" i="1" s="1"/>
  <c r="H136" i="1" s="1"/>
  <c r="J140" i="7"/>
  <c r="L140" i="7" s="1"/>
  <c r="M140" i="7" s="1"/>
  <c r="H144" i="9"/>
  <c r="G141" i="7"/>
  <c r="I141" i="7" s="1"/>
  <c r="K141" i="7" s="1"/>
  <c r="E141" i="7"/>
  <c r="N140" i="7"/>
  <c r="P140" i="7" s="1"/>
  <c r="R140" i="7" s="1"/>
  <c r="D142" i="7"/>
  <c r="F142" i="7" s="1"/>
  <c r="C145" i="9"/>
  <c r="D145" i="9" s="1"/>
  <c r="G145" i="9" s="1"/>
  <c r="E145" i="9"/>
  <c r="A146" i="9"/>
  <c r="E137" i="1"/>
  <c r="B139" i="1"/>
  <c r="A144" i="7"/>
  <c r="B143" i="7"/>
  <c r="C142" i="7"/>
  <c r="R147" i="13" l="1"/>
  <c r="M148" i="13"/>
  <c r="O141" i="7"/>
  <c r="Q141" i="7" s="1"/>
  <c r="O148" i="13"/>
  <c r="Q148" i="13" s="1"/>
  <c r="S147" i="13"/>
  <c r="F151" i="14"/>
  <c r="E151" i="14"/>
  <c r="A152" i="14"/>
  <c r="B151" i="14"/>
  <c r="C151" i="14" s="1"/>
  <c r="D151" i="14" s="1"/>
  <c r="G151" i="14" s="1"/>
  <c r="E149" i="13"/>
  <c r="G149" i="13"/>
  <c r="I149" i="13" s="1"/>
  <c r="K149" i="13" s="1"/>
  <c r="H149" i="13"/>
  <c r="J149" i="13" s="1"/>
  <c r="L149" i="13" s="1"/>
  <c r="A152" i="13"/>
  <c r="B151" i="13"/>
  <c r="N148" i="13"/>
  <c r="P148" i="13" s="1"/>
  <c r="R148" i="13" s="1"/>
  <c r="S148" i="13" s="1"/>
  <c r="D150" i="13"/>
  <c r="F150" i="13" s="1"/>
  <c r="C150" i="13"/>
  <c r="G149" i="12"/>
  <c r="H149" i="12" s="1"/>
  <c r="C150" i="12"/>
  <c r="D150" i="12" s="1"/>
  <c r="E150" i="12" s="1"/>
  <c r="F150" i="12" s="1"/>
  <c r="B151" i="12"/>
  <c r="B146" i="9"/>
  <c r="F146" i="9"/>
  <c r="S146" i="11"/>
  <c r="A151" i="11"/>
  <c r="B150" i="11"/>
  <c r="D149" i="11"/>
  <c r="F149" i="11" s="1"/>
  <c r="O149" i="11" s="1"/>
  <c r="Q149" i="11" s="1"/>
  <c r="H149" i="11"/>
  <c r="J149" i="11" s="1"/>
  <c r="L149" i="11" s="1"/>
  <c r="C149" i="11"/>
  <c r="E148" i="11"/>
  <c r="G148" i="11"/>
  <c r="I148" i="11" s="1"/>
  <c r="K148" i="11" s="1"/>
  <c r="H148" i="11"/>
  <c r="J148" i="11" s="1"/>
  <c r="L148" i="11" s="1"/>
  <c r="N147" i="11"/>
  <c r="P147" i="11" s="1"/>
  <c r="R147" i="11" s="1"/>
  <c r="S147" i="11" s="1"/>
  <c r="C139" i="1"/>
  <c r="D139" i="1" s="1"/>
  <c r="F137" i="1"/>
  <c r="G137" i="1" s="1"/>
  <c r="H137" i="1" s="1"/>
  <c r="M141" i="7"/>
  <c r="H145" i="9"/>
  <c r="H142" i="7"/>
  <c r="O142" i="7" s="1"/>
  <c r="Q142" i="7" s="1"/>
  <c r="S140" i="7"/>
  <c r="G142" i="7"/>
  <c r="I142" i="7" s="1"/>
  <c r="K142" i="7" s="1"/>
  <c r="E142" i="7"/>
  <c r="N141" i="7"/>
  <c r="P141" i="7" s="1"/>
  <c r="R141" i="7" s="1"/>
  <c r="D143" i="7"/>
  <c r="F143" i="7" s="1"/>
  <c r="C146" i="9"/>
  <c r="D146" i="9" s="1"/>
  <c r="G146" i="9" s="1"/>
  <c r="E146" i="9"/>
  <c r="A147" i="9"/>
  <c r="E138" i="1"/>
  <c r="B140" i="1"/>
  <c r="C143" i="7"/>
  <c r="A145" i="7"/>
  <c r="B144" i="7"/>
  <c r="H151" i="14" l="1"/>
  <c r="M149" i="13"/>
  <c r="F152" i="14"/>
  <c r="E152" i="14"/>
  <c r="A153" i="14"/>
  <c r="B152" i="14"/>
  <c r="C152" i="14" s="1"/>
  <c r="D152" i="14" s="1"/>
  <c r="G152" i="14" s="1"/>
  <c r="A153" i="13"/>
  <c r="B152" i="13"/>
  <c r="D151" i="13"/>
  <c r="F151" i="13" s="1"/>
  <c r="C151" i="13"/>
  <c r="N149" i="13"/>
  <c r="P149" i="13" s="1"/>
  <c r="E150" i="13"/>
  <c r="G150" i="13"/>
  <c r="I150" i="13" s="1"/>
  <c r="K150" i="13" s="1"/>
  <c r="H150" i="13"/>
  <c r="J150" i="13" s="1"/>
  <c r="L150" i="13" s="1"/>
  <c r="O149" i="13"/>
  <c r="Q149" i="13" s="1"/>
  <c r="R149" i="13" s="1"/>
  <c r="S149" i="13" s="1"/>
  <c r="G150" i="12"/>
  <c r="H150" i="12" s="1"/>
  <c r="B152" i="12"/>
  <c r="C151" i="12"/>
  <c r="D151" i="12" s="1"/>
  <c r="E151" i="12" s="1"/>
  <c r="F151" i="12" s="1"/>
  <c r="B147" i="9"/>
  <c r="F147" i="9"/>
  <c r="M148" i="11"/>
  <c r="D150" i="11"/>
  <c r="F150" i="11" s="1"/>
  <c r="C150" i="11"/>
  <c r="B151" i="11"/>
  <c r="A152" i="11"/>
  <c r="E149" i="11"/>
  <c r="G149" i="11"/>
  <c r="I149" i="11" s="1"/>
  <c r="K149" i="11" s="1"/>
  <c r="M149" i="11" s="1"/>
  <c r="N148" i="11"/>
  <c r="P148" i="11" s="1"/>
  <c r="O148" i="11"/>
  <c r="Q148" i="11" s="1"/>
  <c r="R148" i="11" s="1"/>
  <c r="S148" i="11" s="1"/>
  <c r="S141" i="7"/>
  <c r="C140" i="1"/>
  <c r="D140" i="1"/>
  <c r="F138" i="1"/>
  <c r="G138" i="1" s="1"/>
  <c r="H138" i="1" s="1"/>
  <c r="J142" i="7"/>
  <c r="L142" i="7" s="1"/>
  <c r="M142" i="7" s="1"/>
  <c r="H146" i="9"/>
  <c r="G143" i="7"/>
  <c r="I143" i="7" s="1"/>
  <c r="K143" i="7" s="1"/>
  <c r="E143" i="7"/>
  <c r="H143" i="7"/>
  <c r="N142" i="7"/>
  <c r="P142" i="7" s="1"/>
  <c r="R142" i="7" s="1"/>
  <c r="D144" i="7"/>
  <c r="F144" i="7" s="1"/>
  <c r="E147" i="9"/>
  <c r="C147" i="9"/>
  <c r="D147" i="9" s="1"/>
  <c r="G147" i="9" s="1"/>
  <c r="A148" i="9"/>
  <c r="E139" i="1"/>
  <c r="B141" i="1"/>
  <c r="B145" i="7"/>
  <c r="A146" i="7"/>
  <c r="C144" i="7"/>
  <c r="H152" i="14" l="1"/>
  <c r="M150" i="13"/>
  <c r="F153" i="14"/>
  <c r="E153" i="14"/>
  <c r="B153" i="14"/>
  <c r="C153" i="14" s="1"/>
  <c r="D153" i="14" s="1"/>
  <c r="G153" i="14" s="1"/>
  <c r="A154" i="14"/>
  <c r="H151" i="13"/>
  <c r="J151" i="13" s="1"/>
  <c r="L151" i="13" s="1"/>
  <c r="E151" i="13"/>
  <c r="G151" i="13"/>
  <c r="I151" i="13" s="1"/>
  <c r="K151" i="13" s="1"/>
  <c r="D152" i="13"/>
  <c r="F152" i="13" s="1"/>
  <c r="C152" i="13"/>
  <c r="N150" i="13"/>
  <c r="P150" i="13" s="1"/>
  <c r="B153" i="13"/>
  <c r="A154" i="13"/>
  <c r="O150" i="13"/>
  <c r="Q150" i="13" s="1"/>
  <c r="R150" i="13" s="1"/>
  <c r="S150" i="13" s="1"/>
  <c r="G151" i="12"/>
  <c r="H151" i="12" s="1"/>
  <c r="B153" i="12"/>
  <c r="C152" i="12"/>
  <c r="D152" i="12" s="1"/>
  <c r="E152" i="12" s="1"/>
  <c r="F152" i="12" s="1"/>
  <c r="B148" i="9"/>
  <c r="F148" i="9"/>
  <c r="E150" i="11"/>
  <c r="G150" i="11"/>
  <c r="I150" i="11" s="1"/>
  <c r="K150" i="11" s="1"/>
  <c r="D151" i="11"/>
  <c r="F151" i="11" s="1"/>
  <c r="C151" i="11"/>
  <c r="H150" i="11"/>
  <c r="J150" i="11" s="1"/>
  <c r="L150" i="11" s="1"/>
  <c r="N149" i="11"/>
  <c r="P149" i="11" s="1"/>
  <c r="R149" i="11" s="1"/>
  <c r="S149" i="11" s="1"/>
  <c r="B152" i="11"/>
  <c r="A153" i="11"/>
  <c r="C141" i="1"/>
  <c r="D141" i="1"/>
  <c r="F139" i="1"/>
  <c r="G139" i="1" s="1"/>
  <c r="H139" i="1" s="1"/>
  <c r="S142" i="7"/>
  <c r="H147" i="9"/>
  <c r="G144" i="7"/>
  <c r="I144" i="7" s="1"/>
  <c r="K144" i="7" s="1"/>
  <c r="E144" i="7"/>
  <c r="D145" i="7"/>
  <c r="F145" i="7" s="1"/>
  <c r="O143" i="7"/>
  <c r="Q143" i="7" s="1"/>
  <c r="J143" i="7"/>
  <c r="L143" i="7" s="1"/>
  <c r="M143" i="7" s="1"/>
  <c r="N143" i="7"/>
  <c r="P143" i="7" s="1"/>
  <c r="H144" i="7"/>
  <c r="J144" i="7" s="1"/>
  <c r="L144" i="7" s="1"/>
  <c r="C148" i="9"/>
  <c r="D148" i="9" s="1"/>
  <c r="G148" i="9" s="1"/>
  <c r="E148" i="9"/>
  <c r="A149" i="9"/>
  <c r="E140" i="1"/>
  <c r="B142" i="1"/>
  <c r="C145" i="7"/>
  <c r="A147" i="7"/>
  <c r="B146" i="7"/>
  <c r="H153" i="14" l="1"/>
  <c r="H152" i="13"/>
  <c r="J152" i="13" s="1"/>
  <c r="L152" i="13" s="1"/>
  <c r="F154" i="14"/>
  <c r="E154" i="14"/>
  <c r="A155" i="14"/>
  <c r="B154" i="14"/>
  <c r="C154" i="14" s="1"/>
  <c r="D154" i="14" s="1"/>
  <c r="G154" i="14" s="1"/>
  <c r="H154" i="14" s="1"/>
  <c r="O152" i="13"/>
  <c r="Q152" i="13" s="1"/>
  <c r="A155" i="13"/>
  <c r="B154" i="13"/>
  <c r="D153" i="13"/>
  <c r="F153" i="13" s="1"/>
  <c r="C153" i="13"/>
  <c r="N151" i="13"/>
  <c r="P151" i="13" s="1"/>
  <c r="M151" i="13"/>
  <c r="E152" i="13"/>
  <c r="G152" i="13"/>
  <c r="I152" i="13" s="1"/>
  <c r="K152" i="13" s="1"/>
  <c r="M152" i="13" s="1"/>
  <c r="O151" i="13"/>
  <c r="Q151" i="13" s="1"/>
  <c r="R151" i="13" s="1"/>
  <c r="S151" i="13" s="1"/>
  <c r="G152" i="12"/>
  <c r="H152" i="12" s="1"/>
  <c r="C153" i="12"/>
  <c r="B154" i="12"/>
  <c r="D153" i="12"/>
  <c r="E153" i="12" s="1"/>
  <c r="F153" i="12" s="1"/>
  <c r="B149" i="9"/>
  <c r="F149" i="9"/>
  <c r="E151" i="11"/>
  <c r="G151" i="11"/>
  <c r="I151" i="11" s="1"/>
  <c r="K151" i="11" s="1"/>
  <c r="B153" i="11"/>
  <c r="A154" i="11"/>
  <c r="H151" i="11"/>
  <c r="J151" i="11" s="1"/>
  <c r="L151" i="11" s="1"/>
  <c r="M151" i="11" s="1"/>
  <c r="N150" i="11"/>
  <c r="P150" i="11" s="1"/>
  <c r="D152" i="11"/>
  <c r="F152" i="11" s="1"/>
  <c r="C152" i="11"/>
  <c r="M150" i="11"/>
  <c r="O150" i="11"/>
  <c r="Q150" i="11" s="1"/>
  <c r="C142" i="1"/>
  <c r="D142" i="1" s="1"/>
  <c r="F140" i="1"/>
  <c r="G140" i="1" s="1"/>
  <c r="H140" i="1" s="1"/>
  <c r="H145" i="7"/>
  <c r="J145" i="7" s="1"/>
  <c r="L145" i="7" s="1"/>
  <c r="H148" i="9"/>
  <c r="M144" i="7"/>
  <c r="G145" i="7"/>
  <c r="I145" i="7" s="1"/>
  <c r="K145" i="7" s="1"/>
  <c r="E145" i="7"/>
  <c r="O144" i="7"/>
  <c r="Q144" i="7" s="1"/>
  <c r="R143" i="7"/>
  <c r="S143" i="7" s="1"/>
  <c r="N144" i="7"/>
  <c r="P144" i="7" s="1"/>
  <c r="D146" i="7"/>
  <c r="F146" i="7" s="1"/>
  <c r="C149" i="9"/>
  <c r="D149" i="9" s="1"/>
  <c r="G149" i="9" s="1"/>
  <c r="E149" i="9"/>
  <c r="A150" i="9"/>
  <c r="E141" i="1"/>
  <c r="B143" i="1"/>
  <c r="C146" i="7"/>
  <c r="A148" i="7"/>
  <c r="B147" i="7"/>
  <c r="O145" i="7" l="1"/>
  <c r="Q145" i="7" s="1"/>
  <c r="F155" i="14"/>
  <c r="E155" i="14"/>
  <c r="A156" i="14"/>
  <c r="B155" i="14"/>
  <c r="C155" i="14" s="1"/>
  <c r="D155" i="14" s="1"/>
  <c r="G155" i="14" s="1"/>
  <c r="H155" i="14" s="1"/>
  <c r="H153" i="13"/>
  <c r="J153" i="13" s="1"/>
  <c r="L153" i="13" s="1"/>
  <c r="D154" i="13"/>
  <c r="F154" i="13" s="1"/>
  <c r="C154" i="13"/>
  <c r="N152" i="13"/>
  <c r="P152" i="13" s="1"/>
  <c r="R152" i="13" s="1"/>
  <c r="S152" i="13" s="1"/>
  <c r="A156" i="13"/>
  <c r="B155" i="13"/>
  <c r="E153" i="13"/>
  <c r="G153" i="13"/>
  <c r="I153" i="13" s="1"/>
  <c r="K153" i="13" s="1"/>
  <c r="C154" i="12"/>
  <c r="D154" i="12" s="1"/>
  <c r="E154" i="12" s="1"/>
  <c r="F154" i="12" s="1"/>
  <c r="B155" i="12"/>
  <c r="G153" i="12"/>
  <c r="H153" i="12" s="1"/>
  <c r="B150" i="9"/>
  <c r="F150" i="9"/>
  <c r="A155" i="11"/>
  <c r="B154" i="11"/>
  <c r="D153" i="11"/>
  <c r="F153" i="11" s="1"/>
  <c r="C153" i="11"/>
  <c r="R150" i="11"/>
  <c r="S150" i="11" s="1"/>
  <c r="E152" i="11"/>
  <c r="G152" i="11"/>
  <c r="I152" i="11" s="1"/>
  <c r="K152" i="11" s="1"/>
  <c r="N151" i="11"/>
  <c r="P151" i="11" s="1"/>
  <c r="H152" i="11"/>
  <c r="J152" i="11" s="1"/>
  <c r="L152" i="11" s="1"/>
  <c r="O151" i="11"/>
  <c r="Q151" i="11" s="1"/>
  <c r="R151" i="11" s="1"/>
  <c r="S151" i="11" s="1"/>
  <c r="C143" i="1"/>
  <c r="D143" i="1" s="1"/>
  <c r="F141" i="1"/>
  <c r="G141" i="1" s="1"/>
  <c r="H141" i="1" s="1"/>
  <c r="H149" i="9"/>
  <c r="M145" i="7"/>
  <c r="D147" i="7"/>
  <c r="F147" i="7" s="1"/>
  <c r="H146" i="7"/>
  <c r="J146" i="7" s="1"/>
  <c r="L146" i="7" s="1"/>
  <c r="R144" i="7"/>
  <c r="S144" i="7" s="1"/>
  <c r="N145" i="7"/>
  <c r="P145" i="7" s="1"/>
  <c r="G146" i="7"/>
  <c r="I146" i="7" s="1"/>
  <c r="K146" i="7" s="1"/>
  <c r="E146" i="7"/>
  <c r="C150" i="9"/>
  <c r="D150" i="9" s="1"/>
  <c r="G150" i="9" s="1"/>
  <c r="E150" i="9"/>
  <c r="A151" i="9"/>
  <c r="E142" i="1"/>
  <c r="B144" i="1"/>
  <c r="C147" i="7"/>
  <c r="A149" i="7"/>
  <c r="B148" i="7"/>
  <c r="R145" i="7" l="1"/>
  <c r="S145" i="7" s="1"/>
  <c r="F156" i="14"/>
  <c r="E156" i="14"/>
  <c r="A157" i="14"/>
  <c r="B156" i="14"/>
  <c r="C156" i="14" s="1"/>
  <c r="D156" i="14" s="1"/>
  <c r="G156" i="14" s="1"/>
  <c r="H156" i="14" s="1"/>
  <c r="H154" i="13"/>
  <c r="J154" i="13" s="1"/>
  <c r="L154" i="13" s="1"/>
  <c r="E154" i="13"/>
  <c r="G154" i="13"/>
  <c r="I154" i="13" s="1"/>
  <c r="K154" i="13" s="1"/>
  <c r="M153" i="13"/>
  <c r="N153" i="13"/>
  <c r="P153" i="13" s="1"/>
  <c r="D155" i="13"/>
  <c r="F155" i="13" s="1"/>
  <c r="C155" i="13"/>
  <c r="B156" i="13"/>
  <c r="A157" i="13"/>
  <c r="O153" i="13"/>
  <c r="Q153" i="13" s="1"/>
  <c r="G154" i="12"/>
  <c r="H154" i="12" s="1"/>
  <c r="C155" i="12"/>
  <c r="D155" i="12" s="1"/>
  <c r="E155" i="12" s="1"/>
  <c r="F155" i="12" s="1"/>
  <c r="B156" i="12"/>
  <c r="B151" i="9"/>
  <c r="F151" i="9"/>
  <c r="M152" i="11"/>
  <c r="H153" i="11"/>
  <c r="J153" i="11" s="1"/>
  <c r="L153" i="11" s="1"/>
  <c r="D154" i="11"/>
  <c r="F154" i="11" s="1"/>
  <c r="C154" i="11"/>
  <c r="A156" i="11"/>
  <c r="B155" i="11"/>
  <c r="E153" i="11"/>
  <c r="G153" i="11"/>
  <c r="I153" i="11" s="1"/>
  <c r="K153" i="11" s="1"/>
  <c r="N152" i="11"/>
  <c r="P152" i="11" s="1"/>
  <c r="O152" i="11"/>
  <c r="Q152" i="11" s="1"/>
  <c r="R152" i="11" s="1"/>
  <c r="S152" i="11" s="1"/>
  <c r="C144" i="1"/>
  <c r="D144" i="1" s="1"/>
  <c r="F142" i="1"/>
  <c r="G142" i="1" s="1"/>
  <c r="H142" i="1" s="1"/>
  <c r="H147" i="7"/>
  <c r="J147" i="7" s="1"/>
  <c r="L147" i="7" s="1"/>
  <c r="H150" i="9"/>
  <c r="M146" i="7"/>
  <c r="N146" i="7"/>
  <c r="P146" i="7" s="1"/>
  <c r="G147" i="7"/>
  <c r="I147" i="7" s="1"/>
  <c r="K147" i="7" s="1"/>
  <c r="E147" i="7"/>
  <c r="O146" i="7"/>
  <c r="Q146" i="7" s="1"/>
  <c r="D148" i="7"/>
  <c r="F148" i="7" s="1"/>
  <c r="E151" i="9"/>
  <c r="C151" i="9"/>
  <c r="D151" i="9" s="1"/>
  <c r="G151" i="9" s="1"/>
  <c r="A152" i="9"/>
  <c r="E143" i="1"/>
  <c r="B145" i="1"/>
  <c r="B149" i="7"/>
  <c r="A150" i="7"/>
  <c r="C148" i="7"/>
  <c r="R153" i="13" l="1"/>
  <c r="S153" i="13" s="1"/>
  <c r="F157" i="14"/>
  <c r="E157" i="14"/>
  <c r="B157" i="14"/>
  <c r="C157" i="14" s="1"/>
  <c r="D157" i="14" s="1"/>
  <c r="G157" i="14" s="1"/>
  <c r="H157" i="14" s="1"/>
  <c r="A158" i="14"/>
  <c r="H155" i="13"/>
  <c r="J155" i="13" s="1"/>
  <c r="L155" i="13" s="1"/>
  <c r="A158" i="13"/>
  <c r="B157" i="13"/>
  <c r="D156" i="13"/>
  <c r="F156" i="13" s="1"/>
  <c r="C156" i="13"/>
  <c r="N154" i="13"/>
  <c r="P154" i="13" s="1"/>
  <c r="M154" i="13"/>
  <c r="E155" i="13"/>
  <c r="G155" i="13"/>
  <c r="I155" i="13" s="1"/>
  <c r="K155" i="13" s="1"/>
  <c r="O154" i="13"/>
  <c r="Q154" i="13" s="1"/>
  <c r="R154" i="13" s="1"/>
  <c r="S154" i="13" s="1"/>
  <c r="G155" i="12"/>
  <c r="H155" i="12" s="1"/>
  <c r="C156" i="12"/>
  <c r="D156" i="12" s="1"/>
  <c r="E156" i="12" s="1"/>
  <c r="F156" i="12" s="1"/>
  <c r="B157" i="12"/>
  <c r="B152" i="9"/>
  <c r="F152" i="9"/>
  <c r="E154" i="11"/>
  <c r="G154" i="11"/>
  <c r="I154" i="11" s="1"/>
  <c r="K154" i="11" s="1"/>
  <c r="B156" i="11"/>
  <c r="A157" i="11"/>
  <c r="H154" i="11"/>
  <c r="J154" i="11" s="1"/>
  <c r="L154" i="11" s="1"/>
  <c r="M154" i="11" s="1"/>
  <c r="M153" i="11"/>
  <c r="N153" i="11"/>
  <c r="P153" i="11" s="1"/>
  <c r="D155" i="11"/>
  <c r="F155" i="11" s="1"/>
  <c r="H155" i="11"/>
  <c r="J155" i="11" s="1"/>
  <c r="L155" i="11" s="1"/>
  <c r="C155" i="11"/>
  <c r="O153" i="11"/>
  <c r="Q153" i="11" s="1"/>
  <c r="R153" i="11" s="1"/>
  <c r="O147" i="7"/>
  <c r="Q147" i="7" s="1"/>
  <c r="R146" i="7"/>
  <c r="S146" i="7" s="1"/>
  <c r="C145" i="1"/>
  <c r="D145" i="1" s="1"/>
  <c r="F143" i="1"/>
  <c r="G143" i="1" s="1"/>
  <c r="H143" i="1" s="1"/>
  <c r="H151" i="9"/>
  <c r="N147" i="7"/>
  <c r="P147" i="7" s="1"/>
  <c r="H148" i="7"/>
  <c r="O148" i="7" s="1"/>
  <c r="Q148" i="7" s="1"/>
  <c r="G148" i="7"/>
  <c r="I148" i="7" s="1"/>
  <c r="K148" i="7" s="1"/>
  <c r="E148" i="7"/>
  <c r="D149" i="7"/>
  <c r="F149" i="7" s="1"/>
  <c r="M147" i="7"/>
  <c r="E152" i="9"/>
  <c r="C152" i="9"/>
  <c r="D152" i="9" s="1"/>
  <c r="G152" i="9" s="1"/>
  <c r="A153" i="9"/>
  <c r="E144" i="1"/>
  <c r="B146" i="1"/>
  <c r="A151" i="7"/>
  <c r="B150" i="7"/>
  <c r="C149" i="7"/>
  <c r="R147" i="7" l="1"/>
  <c r="S147" i="7" s="1"/>
  <c r="F158" i="14"/>
  <c r="E158" i="14"/>
  <c r="A159" i="14"/>
  <c r="B158" i="14"/>
  <c r="C158" i="14" s="1"/>
  <c r="D158" i="14" s="1"/>
  <c r="G158" i="14" s="1"/>
  <c r="H156" i="13"/>
  <c r="J156" i="13" s="1"/>
  <c r="L156" i="13" s="1"/>
  <c r="D157" i="13"/>
  <c r="F157" i="13" s="1"/>
  <c r="C157" i="13"/>
  <c r="N155" i="13"/>
  <c r="P155" i="13" s="1"/>
  <c r="A159" i="13"/>
  <c r="B158" i="13"/>
  <c r="M155" i="13"/>
  <c r="E156" i="13"/>
  <c r="G156" i="13"/>
  <c r="I156" i="13" s="1"/>
  <c r="K156" i="13" s="1"/>
  <c r="O155" i="13"/>
  <c r="Q155" i="13" s="1"/>
  <c r="G156" i="12"/>
  <c r="H156" i="12" s="1"/>
  <c r="C157" i="12"/>
  <c r="D157" i="12" s="1"/>
  <c r="E157" i="12" s="1"/>
  <c r="F157" i="12" s="1"/>
  <c r="B158" i="12"/>
  <c r="B153" i="9"/>
  <c r="F153" i="9"/>
  <c r="S153" i="11"/>
  <c r="D156" i="11"/>
  <c r="F156" i="11" s="1"/>
  <c r="C156" i="11"/>
  <c r="E155" i="11"/>
  <c r="G155" i="11"/>
  <c r="I155" i="11" s="1"/>
  <c r="K155" i="11" s="1"/>
  <c r="M155" i="11" s="1"/>
  <c r="O155" i="11"/>
  <c r="Q155" i="11" s="1"/>
  <c r="N154" i="11"/>
  <c r="P154" i="11" s="1"/>
  <c r="A158" i="11"/>
  <c r="B157" i="11"/>
  <c r="O154" i="11"/>
  <c r="Q154" i="11" s="1"/>
  <c r="R154" i="11" s="1"/>
  <c r="S154" i="11" s="1"/>
  <c r="N148" i="7"/>
  <c r="P148" i="7" s="1"/>
  <c r="R148" i="7" s="1"/>
  <c r="C146" i="1"/>
  <c r="D146" i="1" s="1"/>
  <c r="F144" i="1"/>
  <c r="G144" i="1" s="1"/>
  <c r="H144" i="1" s="1"/>
  <c r="H152" i="9"/>
  <c r="J148" i="7"/>
  <c r="L148" i="7" s="1"/>
  <c r="M148" i="7" s="1"/>
  <c r="H149" i="7"/>
  <c r="G149" i="7"/>
  <c r="I149" i="7" s="1"/>
  <c r="K149" i="7" s="1"/>
  <c r="E149" i="7"/>
  <c r="D150" i="7"/>
  <c r="F150" i="7" s="1"/>
  <c r="C153" i="9"/>
  <c r="D153" i="9" s="1"/>
  <c r="G153" i="9" s="1"/>
  <c r="E153" i="9"/>
  <c r="A154" i="9"/>
  <c r="E145" i="1"/>
  <c r="B147" i="1"/>
  <c r="A152" i="7"/>
  <c r="B151" i="7"/>
  <c r="C150" i="7"/>
  <c r="H158" i="14" l="1"/>
  <c r="R155" i="13"/>
  <c r="S155" i="13" s="1"/>
  <c r="F159" i="14"/>
  <c r="E159" i="14"/>
  <c r="A160" i="14"/>
  <c r="B159" i="14"/>
  <c r="C159" i="14" s="1"/>
  <c r="D159" i="14" s="1"/>
  <c r="G159" i="14" s="1"/>
  <c r="H157" i="13"/>
  <c r="J157" i="13" s="1"/>
  <c r="L157" i="13" s="1"/>
  <c r="M156" i="13"/>
  <c r="E157" i="13"/>
  <c r="G157" i="13"/>
  <c r="I157" i="13" s="1"/>
  <c r="K157" i="13" s="1"/>
  <c r="N156" i="13"/>
  <c r="P156" i="13" s="1"/>
  <c r="D158" i="13"/>
  <c r="F158" i="13" s="1"/>
  <c r="C158" i="13"/>
  <c r="A160" i="13"/>
  <c r="B159" i="13"/>
  <c r="O156" i="13"/>
  <c r="Q156" i="13" s="1"/>
  <c r="R156" i="13" s="1"/>
  <c r="G157" i="12"/>
  <c r="H157" i="12" s="1"/>
  <c r="C158" i="12"/>
  <c r="D158" i="12" s="1"/>
  <c r="E158" i="12" s="1"/>
  <c r="F158" i="12" s="1"/>
  <c r="B154" i="9"/>
  <c r="F154" i="9"/>
  <c r="E156" i="11"/>
  <c r="G156" i="11"/>
  <c r="I156" i="11" s="1"/>
  <c r="K156" i="11" s="1"/>
  <c r="D157" i="11"/>
  <c r="F157" i="11" s="1"/>
  <c r="C157" i="11"/>
  <c r="H156" i="11"/>
  <c r="J156" i="11" s="1"/>
  <c r="L156" i="11" s="1"/>
  <c r="A159" i="11"/>
  <c r="B158" i="11"/>
  <c r="N155" i="11"/>
  <c r="P155" i="11" s="1"/>
  <c r="R155" i="11" s="1"/>
  <c r="S155" i="11" s="1"/>
  <c r="C147" i="1"/>
  <c r="D147" i="1"/>
  <c r="F145" i="1"/>
  <c r="G145" i="1" s="1"/>
  <c r="H145" i="1" s="1"/>
  <c r="S148" i="7"/>
  <c r="J149" i="7"/>
  <c r="L149" i="7" s="1"/>
  <c r="M149" i="7" s="1"/>
  <c r="O149" i="7"/>
  <c r="Q149" i="7" s="1"/>
  <c r="H153" i="9"/>
  <c r="H150" i="7"/>
  <c r="J150" i="7" s="1"/>
  <c r="L150" i="7" s="1"/>
  <c r="G150" i="7"/>
  <c r="I150" i="7" s="1"/>
  <c r="K150" i="7" s="1"/>
  <c r="E150" i="7"/>
  <c r="D151" i="7"/>
  <c r="F151" i="7" s="1"/>
  <c r="N149" i="7"/>
  <c r="P149" i="7" s="1"/>
  <c r="E154" i="9"/>
  <c r="C154" i="9"/>
  <c r="D154" i="9" s="1"/>
  <c r="G154" i="9" s="1"/>
  <c r="A155" i="9"/>
  <c r="E146" i="1"/>
  <c r="B148" i="1"/>
  <c r="A153" i="7"/>
  <c r="B152" i="7"/>
  <c r="C151" i="7"/>
  <c r="H159" i="14" l="1"/>
  <c r="S156" i="13"/>
  <c r="F160" i="14"/>
  <c r="E160" i="14"/>
  <c r="A161" i="14"/>
  <c r="B160" i="14"/>
  <c r="C160" i="14" s="1"/>
  <c r="D160" i="14" s="1"/>
  <c r="G160" i="14" s="1"/>
  <c r="N157" i="13"/>
  <c r="P157" i="13" s="1"/>
  <c r="H158" i="13"/>
  <c r="J158" i="13" s="1"/>
  <c r="L158" i="13" s="1"/>
  <c r="E158" i="13"/>
  <c r="G158" i="13"/>
  <c r="I158" i="13" s="1"/>
  <c r="K158" i="13" s="1"/>
  <c r="D159" i="13"/>
  <c r="F159" i="13" s="1"/>
  <c r="C159" i="13"/>
  <c r="M157" i="13"/>
  <c r="A161" i="13"/>
  <c r="B161" i="13" s="1"/>
  <c r="B160" i="13"/>
  <c r="O157" i="13"/>
  <c r="Q157" i="13" s="1"/>
  <c r="G158" i="12"/>
  <c r="H158" i="12" s="1"/>
  <c r="E24" i="10" s="1"/>
  <c r="B155" i="9"/>
  <c r="F155" i="9"/>
  <c r="H157" i="11"/>
  <c r="J157" i="11" s="1"/>
  <c r="L157" i="11" s="1"/>
  <c r="D158" i="11"/>
  <c r="F158" i="11" s="1"/>
  <c r="H158" i="11"/>
  <c r="J158" i="11" s="1"/>
  <c r="L158" i="11" s="1"/>
  <c r="O158" i="11"/>
  <c r="Q158" i="11" s="1"/>
  <c r="C158" i="11"/>
  <c r="A160" i="11"/>
  <c r="B159" i="11"/>
  <c r="N156" i="11"/>
  <c r="P156" i="11" s="1"/>
  <c r="E157" i="11"/>
  <c r="G157" i="11"/>
  <c r="I157" i="11" s="1"/>
  <c r="K157" i="11" s="1"/>
  <c r="M156" i="11"/>
  <c r="O156" i="11"/>
  <c r="Q156" i="11" s="1"/>
  <c r="R156" i="11" s="1"/>
  <c r="S156" i="11" s="1"/>
  <c r="C148" i="1"/>
  <c r="D148" i="1" s="1"/>
  <c r="H154" i="9"/>
  <c r="F146" i="1"/>
  <c r="G146" i="1" s="1"/>
  <c r="H146" i="1" s="1"/>
  <c r="O150" i="7"/>
  <c r="Q150" i="7" s="1"/>
  <c r="N150" i="7"/>
  <c r="P150" i="7" s="1"/>
  <c r="R149" i="7"/>
  <c r="S149" i="7" s="1"/>
  <c r="M150" i="7"/>
  <c r="H151" i="7"/>
  <c r="G151" i="7"/>
  <c r="I151" i="7" s="1"/>
  <c r="K151" i="7" s="1"/>
  <c r="E151" i="7"/>
  <c r="D152" i="7"/>
  <c r="F152" i="7" s="1"/>
  <c r="E155" i="9"/>
  <c r="C155" i="9"/>
  <c r="D155" i="9" s="1"/>
  <c r="G155" i="9" s="1"/>
  <c r="H155" i="9" s="1"/>
  <c r="A156" i="9"/>
  <c r="B149" i="1"/>
  <c r="E147" i="1"/>
  <c r="C152" i="7"/>
  <c r="B153" i="7"/>
  <c r="A154" i="7"/>
  <c r="R157" i="13" l="1"/>
  <c r="S157" i="13" s="1"/>
  <c r="H160" i="14"/>
  <c r="H159" i="13"/>
  <c r="J159" i="13" s="1"/>
  <c r="L159" i="13" s="1"/>
  <c r="F161" i="14"/>
  <c r="E161" i="14"/>
  <c r="B161" i="14"/>
  <c r="C161" i="14" s="1"/>
  <c r="D161" i="14" s="1"/>
  <c r="G161" i="14" s="1"/>
  <c r="N158" i="13"/>
  <c r="P158" i="13" s="1"/>
  <c r="O159" i="13"/>
  <c r="Q159" i="13" s="1"/>
  <c r="D160" i="13"/>
  <c r="F160" i="13" s="1"/>
  <c r="C160" i="13"/>
  <c r="M158" i="13"/>
  <c r="E159" i="13"/>
  <c r="G159" i="13"/>
  <c r="I159" i="13" s="1"/>
  <c r="K159" i="13" s="1"/>
  <c r="M159" i="13" s="1"/>
  <c r="D161" i="13"/>
  <c r="F161" i="13" s="1"/>
  <c r="C161" i="13"/>
  <c r="O158" i="13"/>
  <c r="Q158" i="13" s="1"/>
  <c r="B156" i="9"/>
  <c r="F156" i="9"/>
  <c r="E158" i="11"/>
  <c r="G158" i="11"/>
  <c r="I158" i="11" s="1"/>
  <c r="K158" i="11" s="1"/>
  <c r="M158" i="11" s="1"/>
  <c r="N157" i="11"/>
  <c r="P157" i="11" s="1"/>
  <c r="B160" i="11"/>
  <c r="A161" i="11"/>
  <c r="B161" i="11" s="1"/>
  <c r="M157" i="11"/>
  <c r="D159" i="11"/>
  <c r="F159" i="11" s="1"/>
  <c r="C159" i="11"/>
  <c r="O157" i="11"/>
  <c r="Q157" i="11" s="1"/>
  <c r="R157" i="11" s="1"/>
  <c r="C149" i="1"/>
  <c r="D149" i="1" s="1"/>
  <c r="F147" i="1"/>
  <c r="G147" i="1" s="1"/>
  <c r="H147" i="1" s="1"/>
  <c r="O151" i="7"/>
  <c r="Q151" i="7" s="1"/>
  <c r="J151" i="7"/>
  <c r="L151" i="7" s="1"/>
  <c r="M151" i="7" s="1"/>
  <c r="R150" i="7"/>
  <c r="S150" i="7" s="1"/>
  <c r="H152" i="7"/>
  <c r="D153" i="7"/>
  <c r="F153" i="7" s="1"/>
  <c r="G152" i="7"/>
  <c r="I152" i="7" s="1"/>
  <c r="K152" i="7" s="1"/>
  <c r="E152" i="7"/>
  <c r="N151" i="7"/>
  <c r="P151" i="7" s="1"/>
  <c r="C156" i="9"/>
  <c r="D156" i="9" s="1"/>
  <c r="G156" i="9" s="1"/>
  <c r="E156" i="9"/>
  <c r="A157" i="9"/>
  <c r="E148" i="1"/>
  <c r="B150" i="1"/>
  <c r="C153" i="7"/>
  <c r="A155" i="7"/>
  <c r="B154" i="7"/>
  <c r="H161" i="14" l="1"/>
  <c r="G24" i="10" s="1"/>
  <c r="R158" i="13"/>
  <c r="E161" i="13"/>
  <c r="G161" i="13"/>
  <c r="I161" i="13" s="1"/>
  <c r="K161" i="13" s="1"/>
  <c r="E160" i="13"/>
  <c r="G160" i="13"/>
  <c r="I160" i="13" s="1"/>
  <c r="K160" i="13" s="1"/>
  <c r="H160" i="13"/>
  <c r="J160" i="13" s="1"/>
  <c r="L160" i="13" s="1"/>
  <c r="H161" i="13"/>
  <c r="J161" i="13" s="1"/>
  <c r="L161" i="13" s="1"/>
  <c r="M161" i="13" s="1"/>
  <c r="N159" i="13"/>
  <c r="P159" i="13" s="1"/>
  <c r="R159" i="13" s="1"/>
  <c r="S159" i="13" s="1"/>
  <c r="S158" i="13"/>
  <c r="B157" i="9"/>
  <c r="F157" i="9"/>
  <c r="S157" i="11"/>
  <c r="D161" i="11"/>
  <c r="F161" i="11" s="1"/>
  <c r="C161" i="11"/>
  <c r="D160" i="11"/>
  <c r="F160" i="11" s="1"/>
  <c r="C160" i="11"/>
  <c r="E159" i="11"/>
  <c r="G159" i="11"/>
  <c r="I159" i="11" s="1"/>
  <c r="K159" i="11" s="1"/>
  <c r="H159" i="11"/>
  <c r="N158" i="11"/>
  <c r="P158" i="11" s="1"/>
  <c r="R158" i="11" s="1"/>
  <c r="S158" i="11" s="1"/>
  <c r="R151" i="7"/>
  <c r="S151" i="7" s="1"/>
  <c r="C150" i="1"/>
  <c r="D150" i="1"/>
  <c r="F148" i="1"/>
  <c r="G148" i="1" s="1"/>
  <c r="H148" i="1" s="1"/>
  <c r="J152" i="7"/>
  <c r="L152" i="7" s="1"/>
  <c r="M152" i="7" s="1"/>
  <c r="O152" i="7"/>
  <c r="Q152" i="7" s="1"/>
  <c r="H156" i="9"/>
  <c r="H153" i="7"/>
  <c r="O153" i="7" s="1"/>
  <c r="Q153" i="7" s="1"/>
  <c r="D154" i="7"/>
  <c r="F154" i="7" s="1"/>
  <c r="G153" i="7"/>
  <c r="I153" i="7" s="1"/>
  <c r="K153" i="7" s="1"/>
  <c r="E153" i="7"/>
  <c r="N152" i="7"/>
  <c r="P152" i="7" s="1"/>
  <c r="C157" i="9"/>
  <c r="D157" i="9" s="1"/>
  <c r="G157" i="9" s="1"/>
  <c r="E157" i="9"/>
  <c r="A158" i="9"/>
  <c r="E149" i="1"/>
  <c r="B151" i="1"/>
  <c r="A156" i="7"/>
  <c r="B155" i="7"/>
  <c r="H154" i="7"/>
  <c r="C154" i="7"/>
  <c r="M160" i="13" l="1"/>
  <c r="N160" i="13"/>
  <c r="P160" i="13" s="1"/>
  <c r="N161" i="13"/>
  <c r="P161" i="13" s="1"/>
  <c r="O160" i="13"/>
  <c r="Q160" i="13" s="1"/>
  <c r="R160" i="13" s="1"/>
  <c r="O161" i="13"/>
  <c r="Q161" i="13" s="1"/>
  <c r="R161" i="13" s="1"/>
  <c r="S161" i="13" s="1"/>
  <c r="F24" i="10" s="1"/>
  <c r="B158" i="9"/>
  <c r="F158" i="9"/>
  <c r="H160" i="11"/>
  <c r="J160" i="11" s="1"/>
  <c r="L160" i="11" s="1"/>
  <c r="J159" i="11"/>
  <c r="L159" i="11" s="1"/>
  <c r="M159" i="11" s="1"/>
  <c r="O159" i="11"/>
  <c r="Q159" i="11" s="1"/>
  <c r="N159" i="11"/>
  <c r="P159" i="11" s="1"/>
  <c r="E161" i="11"/>
  <c r="G161" i="11"/>
  <c r="I161" i="11" s="1"/>
  <c r="K161" i="11" s="1"/>
  <c r="E160" i="11"/>
  <c r="N160" i="11" s="1"/>
  <c r="P160" i="11" s="1"/>
  <c r="G160" i="11"/>
  <c r="I160" i="11" s="1"/>
  <c r="K160" i="11" s="1"/>
  <c r="H161" i="11"/>
  <c r="J161" i="11" s="1"/>
  <c r="L161" i="11" s="1"/>
  <c r="R152" i="7"/>
  <c r="S152" i="7" s="1"/>
  <c r="C151" i="1"/>
  <c r="D151" i="1"/>
  <c r="F149" i="1"/>
  <c r="G149" i="1" s="1"/>
  <c r="H149" i="1" s="1"/>
  <c r="J153" i="7"/>
  <c r="L153" i="7" s="1"/>
  <c r="M153" i="7" s="1"/>
  <c r="H157" i="9"/>
  <c r="G154" i="7"/>
  <c r="I154" i="7" s="1"/>
  <c r="K154" i="7" s="1"/>
  <c r="E154" i="7"/>
  <c r="D155" i="7"/>
  <c r="F155" i="7" s="1"/>
  <c r="N153" i="7"/>
  <c r="P153" i="7" s="1"/>
  <c r="R153" i="7" s="1"/>
  <c r="J154" i="7"/>
  <c r="L154" i="7" s="1"/>
  <c r="O154" i="7"/>
  <c r="Q154" i="7" s="1"/>
  <c r="C158" i="9"/>
  <c r="D158" i="9" s="1"/>
  <c r="G158" i="9" s="1"/>
  <c r="E158" i="9"/>
  <c r="A159" i="9"/>
  <c r="E150" i="1"/>
  <c r="B152" i="1"/>
  <c r="C155" i="7"/>
  <c r="A157" i="7"/>
  <c r="B156" i="7"/>
  <c r="S160" i="13" l="1"/>
  <c r="B159" i="9"/>
  <c r="F159" i="9"/>
  <c r="M160" i="11"/>
  <c r="N161" i="11"/>
  <c r="P161" i="11" s="1"/>
  <c r="R159" i="11"/>
  <c r="S159" i="11" s="1"/>
  <c r="M161" i="11"/>
  <c r="O161" i="11"/>
  <c r="Q161" i="11" s="1"/>
  <c r="R161" i="11" s="1"/>
  <c r="S161" i="11" s="1"/>
  <c r="O160" i="11"/>
  <c r="Q160" i="11" s="1"/>
  <c r="R160" i="11" s="1"/>
  <c r="S160" i="11" s="1"/>
  <c r="C152" i="1"/>
  <c r="D152" i="1" s="1"/>
  <c r="F150" i="1"/>
  <c r="G150" i="1" s="1"/>
  <c r="H150" i="1" s="1"/>
  <c r="M154" i="7"/>
  <c r="H158" i="9"/>
  <c r="H155" i="7"/>
  <c r="O155" i="7" s="1"/>
  <c r="Q155" i="7" s="1"/>
  <c r="S153" i="7"/>
  <c r="D156" i="7"/>
  <c r="F156" i="7" s="1"/>
  <c r="G155" i="7"/>
  <c r="I155" i="7" s="1"/>
  <c r="K155" i="7" s="1"/>
  <c r="E155" i="7"/>
  <c r="N154" i="7"/>
  <c r="P154" i="7" s="1"/>
  <c r="R154" i="7" s="1"/>
  <c r="C159" i="9"/>
  <c r="D159" i="9" s="1"/>
  <c r="G159" i="9" s="1"/>
  <c r="E159" i="9"/>
  <c r="A160" i="9"/>
  <c r="E151" i="1"/>
  <c r="B153" i="1"/>
  <c r="B157" i="7"/>
  <c r="A158" i="7"/>
  <c r="C156" i="7"/>
  <c r="B160" i="9" l="1"/>
  <c r="F160" i="9"/>
  <c r="S154" i="7"/>
  <c r="C153" i="1"/>
  <c r="D153" i="1" s="1"/>
  <c r="F151" i="1"/>
  <c r="G151" i="1" s="1"/>
  <c r="H151" i="1" s="1"/>
  <c r="J155" i="7"/>
  <c r="L155" i="7" s="1"/>
  <c r="M155" i="7" s="1"/>
  <c r="H159" i="9"/>
  <c r="H156" i="7"/>
  <c r="O156" i="7" s="1"/>
  <c r="Q156" i="7" s="1"/>
  <c r="G156" i="7"/>
  <c r="I156" i="7" s="1"/>
  <c r="K156" i="7" s="1"/>
  <c r="E156" i="7"/>
  <c r="D157" i="7"/>
  <c r="F157" i="7" s="1"/>
  <c r="N155" i="7"/>
  <c r="P155" i="7" s="1"/>
  <c r="R155" i="7" s="1"/>
  <c r="C160" i="9"/>
  <c r="D160" i="9" s="1"/>
  <c r="G160" i="9" s="1"/>
  <c r="E160" i="9"/>
  <c r="A161" i="9"/>
  <c r="E152" i="1"/>
  <c r="B154" i="1"/>
  <c r="C157" i="7"/>
  <c r="A159" i="7"/>
  <c r="B158" i="7"/>
  <c r="B161" i="9" l="1"/>
  <c r="F161" i="9"/>
  <c r="C154" i="1"/>
  <c r="D154" i="1"/>
  <c r="F152" i="1"/>
  <c r="G152" i="1" s="1"/>
  <c r="H152" i="1" s="1"/>
  <c r="J156" i="7"/>
  <c r="L156" i="7" s="1"/>
  <c r="M156" i="7" s="1"/>
  <c r="H160" i="9"/>
  <c r="H157" i="7"/>
  <c r="O157" i="7" s="1"/>
  <c r="Q157" i="7" s="1"/>
  <c r="S155" i="7"/>
  <c r="D158" i="7"/>
  <c r="F158" i="7" s="1"/>
  <c r="N156" i="7"/>
  <c r="P156" i="7" s="1"/>
  <c r="R156" i="7" s="1"/>
  <c r="G157" i="7"/>
  <c r="I157" i="7" s="1"/>
  <c r="K157" i="7" s="1"/>
  <c r="E157" i="7"/>
  <c r="C161" i="9"/>
  <c r="D161" i="9" s="1"/>
  <c r="G161" i="9" s="1"/>
  <c r="E161" i="9"/>
  <c r="E153" i="1"/>
  <c r="B155" i="1"/>
  <c r="C158" i="7"/>
  <c r="A160" i="7"/>
  <c r="B159" i="7"/>
  <c r="S156" i="7" l="1"/>
  <c r="C155" i="1"/>
  <c r="D155" i="1" s="1"/>
  <c r="F153" i="1"/>
  <c r="G153" i="1" s="1"/>
  <c r="H153" i="1" s="1"/>
  <c r="J157" i="7"/>
  <c r="L157" i="7" s="1"/>
  <c r="M157" i="7" s="1"/>
  <c r="H161" i="9"/>
  <c r="D24" i="10" s="1"/>
  <c r="H158" i="7"/>
  <c r="O158" i="7" s="1"/>
  <c r="Q158" i="7" s="1"/>
  <c r="D159" i="7"/>
  <c r="F159" i="7" s="1"/>
  <c r="N157" i="7"/>
  <c r="P157" i="7" s="1"/>
  <c r="R157" i="7" s="1"/>
  <c r="G158" i="7"/>
  <c r="I158" i="7" s="1"/>
  <c r="K158" i="7" s="1"/>
  <c r="E158" i="7"/>
  <c r="E154" i="1"/>
  <c r="B156" i="1"/>
  <c r="A161" i="7"/>
  <c r="B161" i="7" s="1"/>
  <c r="B160" i="7"/>
  <c r="C159" i="7"/>
  <c r="C156" i="1" l="1"/>
  <c r="D156" i="1"/>
  <c r="F154" i="1"/>
  <c r="G154" i="1" s="1"/>
  <c r="H154" i="1" s="1"/>
  <c r="J158" i="7"/>
  <c r="L158" i="7" s="1"/>
  <c r="M158" i="7" s="1"/>
  <c r="H159" i="7"/>
  <c r="J159" i="7" s="1"/>
  <c r="L159" i="7" s="1"/>
  <c r="S157" i="7"/>
  <c r="N158" i="7"/>
  <c r="P158" i="7" s="1"/>
  <c r="R158" i="7" s="1"/>
  <c r="D161" i="7"/>
  <c r="F161" i="7" s="1"/>
  <c r="G159" i="7"/>
  <c r="I159" i="7" s="1"/>
  <c r="K159" i="7" s="1"/>
  <c r="E159" i="7"/>
  <c r="D160" i="7"/>
  <c r="F160" i="7" s="1"/>
  <c r="E155" i="1"/>
  <c r="B157" i="1"/>
  <c r="C161" i="7"/>
  <c r="C160" i="7"/>
  <c r="O159" i="7" l="1"/>
  <c r="Q159" i="7" s="1"/>
  <c r="C157" i="1"/>
  <c r="D157" i="1"/>
  <c r="F155" i="1"/>
  <c r="G155" i="1" s="1"/>
  <c r="H155" i="1" s="1"/>
  <c r="H161" i="7"/>
  <c r="J161" i="7" s="1"/>
  <c r="L161" i="7" s="1"/>
  <c r="S158" i="7"/>
  <c r="N159" i="7"/>
  <c r="P159" i="7" s="1"/>
  <c r="R159" i="7" s="1"/>
  <c r="M159" i="7"/>
  <c r="H160" i="7"/>
  <c r="G160" i="7"/>
  <c r="I160" i="7" s="1"/>
  <c r="K160" i="7" s="1"/>
  <c r="E160" i="7"/>
  <c r="G161" i="7"/>
  <c r="I161" i="7" s="1"/>
  <c r="K161" i="7" s="1"/>
  <c r="E161" i="7"/>
  <c r="E156" i="1"/>
  <c r="B158" i="1"/>
  <c r="O161" i="7" l="1"/>
  <c r="Q161" i="7" s="1"/>
  <c r="C158" i="1"/>
  <c r="D158" i="1" s="1"/>
  <c r="E158" i="1" s="1"/>
  <c r="F156" i="1"/>
  <c r="G156" i="1" s="1"/>
  <c r="H156" i="1" s="1"/>
  <c r="S159" i="7"/>
  <c r="N161" i="7"/>
  <c r="P161" i="7" s="1"/>
  <c r="R161" i="7" s="1"/>
  <c r="N160" i="7"/>
  <c r="P160" i="7" s="1"/>
  <c r="O160" i="7"/>
  <c r="Q160" i="7" s="1"/>
  <c r="J160" i="7"/>
  <c r="L160" i="7" s="1"/>
  <c r="M160" i="7" s="1"/>
  <c r="M161" i="7"/>
  <c r="E157" i="1"/>
  <c r="R160" i="7" l="1"/>
  <c r="F158" i="1"/>
  <c r="G158" i="1" s="1"/>
  <c r="H158" i="1" s="1"/>
  <c r="B24" i="10" s="1"/>
  <c r="F157" i="1"/>
  <c r="G157" i="1" s="1"/>
  <c r="H157" i="1" s="1"/>
  <c r="S160" i="7"/>
  <c r="S161" i="7"/>
  <c r="C24" i="10" s="1"/>
</calcChain>
</file>

<file path=xl/comments1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instantània tenint en compte la càrrega quasi permanent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diferida
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diferida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equivalent
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bruta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</commentList>
</comments>
</file>

<file path=xl/comments2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rigidesa 1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sense fisurar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rigidesa 2
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fisurada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 de la secció
sense fisurar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 de la secció
fissurada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fluència
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coeficient de fissuració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retracció formigó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centre gravetat de la secció sense fissurar
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posició de la línia fissurada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secció no fissurada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</commentList>
</comments>
</file>

<file path=xl/comments3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sense fisurar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fisurada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total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fluència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retracció formigó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bruta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característica
acer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limit elàstic acer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elàstic acer
</t>
        </r>
      </text>
    </comment>
  </commentList>
</comments>
</file>

<file path=xl/comments4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instantània tenint en compte la càrrega quasi permanent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diferida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fluència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retracció formigó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equivalent
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bruta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</commentList>
</comments>
</file>

<file path=xl/comments5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rigidesa 1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sense fisurar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rigidesa 2
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fisurada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 de la secció
sense fisurar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 de la secció
fissurada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fluència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coeficient de fissuració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retracció formigó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centre gravetat de la secció sense fissurar
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posició de la línia fissurada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secció no fissurada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</commentList>
</comments>
</file>

<file path=xl/comments6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instantània tenint en compte la càrrega quasi permanent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diferida
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diferida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equivalent
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bruta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</commentList>
</comments>
</file>

<file path=xl/comments7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rigidesa 1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sense fisurar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rigidesa 2
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secció fisurada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 de la secció
sense fisurar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 de la secció
fissurada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deguda a la càrrega instantania i la fluencia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fluència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coeficient de fissuració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retracció formigó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centre gravetat de la secció sense fissurar
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posició de la línia fissurada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secció no fissurada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</commentList>
</comments>
</file>

<file path=xl/comments8.xml><?xml version="1.0" encoding="utf-8"?>
<comments xmlns="http://schemas.openxmlformats.org/spreadsheetml/2006/main">
  <authors>
    <author>joanc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llum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quasi-permanents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instantània tenint en compte la càrrega quasi permanent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càrrega aplicada a la biga
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càrregues permanents
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fletxa diferida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sobrecàrregues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mòdul instantàni de deformació longitudinal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factor de càrrega per calcular la càrrega quasi permament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resistencia a tracció del formigó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proporció càrregues
permanents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proporcio sobrecàrregues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fluència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retracció formigó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secció fissurada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 la secció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inercia equivalent
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cantell de la secció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inèrcia bruta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amplada del recubriment mecànic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distancia entre cantell superior i armadura inferior
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màxim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joanc:
</t>
        </r>
        <r>
          <rPr>
            <sz val="9"/>
            <color indexed="81"/>
            <rFont val="Tahoma"/>
            <family val="2"/>
          </rPr>
          <t>resistència característica
formigó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moment de fissuració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límit elàstic formigó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joanc:</t>
        </r>
        <r>
          <rPr>
            <sz val="9"/>
            <color indexed="81"/>
            <rFont val="Tahoma"/>
            <family val="2"/>
          </rPr>
          <t xml:space="preserve">
momnet quasi permament
</t>
        </r>
      </text>
    </comment>
  </commentList>
</comments>
</file>

<file path=xl/sharedStrings.xml><?xml version="1.0" encoding="utf-8"?>
<sst xmlns="http://schemas.openxmlformats.org/spreadsheetml/2006/main" count="629" uniqueCount="98">
  <si>
    <t>l</t>
  </si>
  <si>
    <t>b</t>
  </si>
  <si>
    <t>h</t>
  </si>
  <si>
    <t>fck</t>
  </si>
  <si>
    <t>fyk</t>
  </si>
  <si>
    <t>fcd</t>
  </si>
  <si>
    <t>fyd</t>
  </si>
  <si>
    <t>MPa</t>
  </si>
  <si>
    <t>Ec</t>
  </si>
  <si>
    <t>Es</t>
  </si>
  <si>
    <t>n</t>
  </si>
  <si>
    <t>As</t>
  </si>
  <si>
    <t>mm</t>
  </si>
  <si>
    <t>mm2</t>
  </si>
  <si>
    <t>y2</t>
  </si>
  <si>
    <t>m</t>
  </si>
  <si>
    <t>Mf</t>
  </si>
  <si>
    <t>kN/m</t>
  </si>
  <si>
    <t>kNm</t>
  </si>
  <si>
    <t>qmax</t>
  </si>
  <si>
    <t>Mmax</t>
  </si>
  <si>
    <t>Ie</t>
  </si>
  <si>
    <t>Ib</t>
  </si>
  <si>
    <t>mm4</t>
  </si>
  <si>
    <t>h'</t>
  </si>
  <si>
    <t>d</t>
  </si>
  <si>
    <t>δi</t>
  </si>
  <si>
    <t>ρ'</t>
  </si>
  <si>
    <t>λ</t>
  </si>
  <si>
    <t>δdif</t>
  </si>
  <si>
    <t>δtot</t>
  </si>
  <si>
    <t>ρ</t>
  </si>
  <si>
    <t>qqpm</t>
  </si>
  <si>
    <t>Ac</t>
  </si>
  <si>
    <t>φ</t>
  </si>
  <si>
    <t>β</t>
  </si>
  <si>
    <t>ζ</t>
  </si>
  <si>
    <t>I1</t>
  </si>
  <si>
    <t>I2</t>
  </si>
  <si>
    <t>E*I1</t>
  </si>
  <si>
    <t>kNm2</t>
  </si>
  <si>
    <t>E*I2</t>
  </si>
  <si>
    <t>δ1</t>
  </si>
  <si>
    <t>δ2</t>
  </si>
  <si>
    <t>δT</t>
  </si>
  <si>
    <t>mm3</t>
  </si>
  <si>
    <t>m-1</t>
  </si>
  <si>
    <t>δ1,εcs</t>
  </si>
  <si>
    <t>δ2,εcs</t>
  </si>
  <si>
    <t>δεcs</t>
  </si>
  <si>
    <t>qelu</t>
  </si>
  <si>
    <t>Melu</t>
  </si>
  <si>
    <t>Ss</t>
  </si>
  <si>
    <t>k1</t>
  </si>
  <si>
    <t>ks</t>
  </si>
  <si>
    <t>ρprov</t>
  </si>
  <si>
    <t>fct</t>
  </si>
  <si>
    <t>k_creep</t>
  </si>
  <si>
    <t>k_sh</t>
  </si>
  <si>
    <t>δi,qp</t>
  </si>
  <si>
    <t>qg</t>
  </si>
  <si>
    <t>qq</t>
  </si>
  <si>
    <t>g</t>
  </si>
  <si>
    <t>q</t>
  </si>
  <si>
    <t>qt</t>
  </si>
  <si>
    <t>n*ρ</t>
  </si>
  <si>
    <t>x1/d</t>
  </si>
  <si>
    <t>Mmax/Mcr</t>
  </si>
  <si>
    <t>Mqp</t>
  </si>
  <si>
    <t>ε_sh</t>
  </si>
  <si>
    <t>Ec,ef</t>
  </si>
  <si>
    <t>n*ρ,ef</t>
  </si>
  <si>
    <t>x1</t>
  </si>
  <si>
    <t>(1/r)1</t>
  </si>
  <si>
    <t>(1/r)2</t>
  </si>
  <si>
    <t>x2/d</t>
  </si>
  <si>
    <t>x2</t>
  </si>
  <si>
    <t>µ</t>
  </si>
  <si>
    <t>wcr</t>
  </si>
  <si>
    <t>n,ef</t>
  </si>
  <si>
    <t>wr</t>
  </si>
  <si>
    <t>ok/no ok</t>
  </si>
  <si>
    <t>Ss,tensio</t>
  </si>
  <si>
    <t>dcalcul</t>
  </si>
  <si>
    <t>ρr</t>
  </si>
  <si>
    <t>wrov</t>
  </si>
  <si>
    <t>kw</t>
  </si>
  <si>
    <t>δLOADS</t>
  </si>
  <si>
    <t>wprov</t>
  </si>
  <si>
    <t>(1/r)</t>
  </si>
  <si>
    <t>EC-2 cas 1</t>
  </si>
  <si>
    <t>AMADE cas 1</t>
  </si>
  <si>
    <t>EHE-08 cas 2</t>
  </si>
  <si>
    <t>EHE-08 cas 1</t>
  </si>
  <si>
    <t>EC-2 cas 2</t>
  </si>
  <si>
    <t>AMADE cas 2</t>
  </si>
  <si>
    <t>δnρ=0,004</t>
  </si>
  <si>
    <t>δnρ=0,14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</si>
</sst>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0000"/>
    <numFmt numFmtId="168" formatCode="0.0000000"/>
    <numFmt numFmtId="169" formatCode="0.00000000000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3" borderId="4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2" xfId="0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4" borderId="4" xfId="0" applyFill="1" applyBorder="1"/>
    <xf numFmtId="0" fontId="0" fillId="4" borderId="9" xfId="0" applyFill="1" applyBorder="1"/>
    <xf numFmtId="2" fontId="0" fillId="7" borderId="3" xfId="0" applyNumberFormat="1" applyFill="1" applyBorder="1"/>
    <xf numFmtId="0" fontId="0" fillId="7" borderId="4" xfId="0" applyFill="1" applyBorder="1"/>
    <xf numFmtId="2" fontId="0" fillId="7" borderId="0" xfId="0" applyNumberFormat="1" applyFill="1" applyBorder="1"/>
    <xf numFmtId="0" fontId="0" fillId="7" borderId="6" xfId="0" applyFill="1" applyBorder="1"/>
    <xf numFmtId="0" fontId="0" fillId="7" borderId="9" xfId="0" applyFill="1" applyBorder="1"/>
    <xf numFmtId="0" fontId="0" fillId="6" borderId="10" xfId="0" applyFill="1" applyBorder="1"/>
    <xf numFmtId="0" fontId="0" fillId="6" borderId="12" xfId="0" applyFill="1" applyBorder="1"/>
    <xf numFmtId="0" fontId="3" fillId="8" borderId="1" xfId="0" applyFont="1" applyFill="1" applyBorder="1"/>
    <xf numFmtId="2" fontId="3" fillId="8" borderId="13" xfId="0" applyNumberFormat="1" applyFont="1" applyFill="1" applyBorder="1"/>
    <xf numFmtId="0" fontId="0" fillId="8" borderId="14" xfId="0" applyFill="1" applyBorder="1"/>
    <xf numFmtId="0" fontId="0" fillId="8" borderId="1" xfId="0" applyFill="1" applyBorder="1"/>
    <xf numFmtId="2" fontId="0" fillId="8" borderId="13" xfId="0" applyNumberFormat="1" applyFill="1" applyBorder="1"/>
    <xf numFmtId="0" fontId="0" fillId="8" borderId="12" xfId="0" applyFill="1" applyBorder="1"/>
    <xf numFmtId="0" fontId="0" fillId="8" borderId="9" xfId="0" applyFill="1" applyBorder="1"/>
    <xf numFmtId="0" fontId="0" fillId="2" borderId="10" xfId="0" applyFill="1" applyBorder="1"/>
    <xf numFmtId="0" fontId="0" fillId="2" borderId="11" xfId="0" applyFill="1" applyBorder="1"/>
    <xf numFmtId="2" fontId="0" fillId="0" borderId="0" xfId="0" applyNumberFormat="1" applyFill="1" applyBorder="1"/>
    <xf numFmtId="2" fontId="0" fillId="3" borderId="5" xfId="0" applyNumberFormat="1" applyFill="1" applyBorder="1" applyAlignment="1">
      <alignment horizontal="right"/>
    </xf>
    <xf numFmtId="2" fontId="0" fillId="7" borderId="2" xfId="0" applyNumberFormat="1" applyFill="1" applyBorder="1"/>
    <xf numFmtId="2" fontId="0" fillId="7" borderId="5" xfId="0" applyNumberFormat="1" applyFill="1" applyBorder="1"/>
    <xf numFmtId="0" fontId="0" fillId="7" borderId="5" xfId="0" applyFill="1" applyBorder="1"/>
    <xf numFmtId="2" fontId="0" fillId="8" borderId="7" xfId="0" applyNumberFormat="1" applyFill="1" applyBorder="1"/>
    <xf numFmtId="2" fontId="0" fillId="8" borderId="15" xfId="0" applyNumberFormat="1" applyFill="1" applyBorder="1"/>
    <xf numFmtId="0" fontId="0" fillId="2" borderId="12" xfId="0" applyFont="1" applyFill="1" applyBorder="1"/>
    <xf numFmtId="0" fontId="0" fillId="0" borderId="0" xfId="0" applyFill="1" applyBorder="1"/>
    <xf numFmtId="0" fontId="0" fillId="3" borderId="6" xfId="0" applyFill="1" applyBorder="1"/>
    <xf numFmtId="0" fontId="0" fillId="3" borderId="9" xfId="0" applyFill="1" applyBorder="1"/>
    <xf numFmtId="2" fontId="0" fillId="4" borderId="2" xfId="0" applyNumberFormat="1" applyFill="1" applyBorder="1"/>
    <xf numFmtId="2" fontId="0" fillId="4" borderId="7" xfId="0" applyNumberFormat="1" applyFill="1" applyBorder="1"/>
    <xf numFmtId="0" fontId="0" fillId="7" borderId="8" xfId="0" applyFill="1" applyBorder="1"/>
    <xf numFmtId="2" fontId="0" fillId="10" borderId="2" xfId="0" applyNumberFormat="1" applyFill="1" applyBorder="1"/>
    <xf numFmtId="0" fontId="0" fillId="10" borderId="4" xfId="0" applyFill="1" applyBorder="1"/>
    <xf numFmtId="2" fontId="0" fillId="10" borderId="7" xfId="0" applyNumberFormat="1" applyFill="1" applyBorder="1"/>
    <xf numFmtId="0" fontId="0" fillId="10" borderId="9" xfId="0" applyFill="1" applyBorder="1"/>
    <xf numFmtId="0" fontId="0" fillId="11" borderId="2" xfId="0" applyFill="1" applyBorder="1"/>
    <xf numFmtId="0" fontId="0" fillId="11" borderId="7" xfId="0" applyFill="1" applyBorder="1"/>
    <xf numFmtId="0" fontId="3" fillId="0" borderId="0" xfId="0" applyFont="1" applyFill="1" applyBorder="1"/>
    <xf numFmtId="0" fontId="0" fillId="2" borderId="12" xfId="0" applyFill="1" applyBorder="1"/>
    <xf numFmtId="2" fontId="3" fillId="0" borderId="0" xfId="0" applyNumberFormat="1" applyFont="1" applyFill="1" applyBorder="1"/>
    <xf numFmtId="0" fontId="0" fillId="7" borderId="10" xfId="0" applyFill="1" applyBorder="1"/>
    <xf numFmtId="2" fontId="0" fillId="7" borderId="12" xfId="0" applyNumberFormat="1" applyFill="1" applyBorder="1"/>
    <xf numFmtId="0" fontId="0" fillId="7" borderId="0" xfId="0" applyFill="1" applyBorder="1"/>
    <xf numFmtId="2" fontId="0" fillId="7" borderId="8" xfId="0" applyNumberFormat="1" applyFill="1" applyBorder="1"/>
    <xf numFmtId="1" fontId="0" fillId="7" borderId="3" xfId="0" applyNumberFormat="1" applyFill="1" applyBorder="1"/>
    <xf numFmtId="0" fontId="3" fillId="5" borderId="10" xfId="0" applyFont="1" applyFill="1" applyBorder="1"/>
    <xf numFmtId="0" fontId="3" fillId="5" borderId="12" xfId="0" applyFont="1" applyFill="1" applyBorder="1"/>
    <xf numFmtId="0" fontId="0" fillId="3" borderId="5" xfId="0" applyFill="1" applyBorder="1"/>
    <xf numFmtId="2" fontId="0" fillId="7" borderId="7" xfId="0" applyNumberFormat="1" applyFill="1" applyBorder="1"/>
    <xf numFmtId="2" fontId="0" fillId="7" borderId="11" xfId="0" applyNumberFormat="1" applyFill="1" applyBorder="1"/>
    <xf numFmtId="1" fontId="0" fillId="0" borderId="0" xfId="0" applyNumberFormat="1" applyFill="1" applyBorder="1"/>
    <xf numFmtId="0" fontId="0" fillId="0" borderId="0" xfId="0" applyBorder="1"/>
    <xf numFmtId="165" fontId="0" fillId="0" borderId="0" xfId="0" applyNumberFormat="1" applyBorder="1"/>
    <xf numFmtId="2" fontId="0" fillId="0" borderId="0" xfId="0" applyNumberFormat="1" applyBorder="1"/>
    <xf numFmtId="0" fontId="0" fillId="0" borderId="5" xfId="0" applyBorder="1"/>
    <xf numFmtId="2" fontId="0" fillId="0" borderId="6" xfId="0" applyNumberFormat="1" applyBorder="1"/>
    <xf numFmtId="0" fontId="0" fillId="0" borderId="7" xfId="0" applyBorder="1"/>
    <xf numFmtId="165" fontId="0" fillId="0" borderId="8" xfId="0" applyNumberFormat="1" applyBorder="1"/>
    <xf numFmtId="2" fontId="0" fillId="0" borderId="8" xfId="0" applyNumberFormat="1" applyBorder="1"/>
    <xf numFmtId="0" fontId="0" fillId="0" borderId="8" xfId="0" applyFill="1" applyBorder="1"/>
    <xf numFmtId="1" fontId="0" fillId="0" borderId="8" xfId="0" applyNumberFormat="1" applyFill="1" applyBorder="1"/>
    <xf numFmtId="0" fontId="0" fillId="0" borderId="8" xfId="0" applyBorder="1"/>
    <xf numFmtId="2" fontId="0" fillId="0" borderId="9" xfId="0" applyNumberFormat="1" applyBorder="1"/>
    <xf numFmtId="0" fontId="0" fillId="7" borderId="2" xfId="0" applyFill="1" applyBorder="1"/>
    <xf numFmtId="165" fontId="0" fillId="7" borderId="5" xfId="0" applyNumberFormat="1" applyFill="1" applyBorder="1"/>
    <xf numFmtId="165" fontId="0" fillId="7" borderId="12" xfId="0" applyNumberFormat="1" applyFill="1" applyBorder="1"/>
    <xf numFmtId="167" fontId="0" fillId="9" borderId="15" xfId="0" applyNumberFormat="1" applyFill="1" applyBorder="1"/>
    <xf numFmtId="0" fontId="0" fillId="9" borderId="14" xfId="0" applyFill="1" applyBorder="1"/>
    <xf numFmtId="168" fontId="0" fillId="0" borderId="0" xfId="0" applyNumberFormat="1" applyBorder="1"/>
    <xf numFmtId="167" fontId="0" fillId="0" borderId="0" xfId="0" applyNumberFormat="1" applyBorder="1"/>
    <xf numFmtId="0" fontId="0" fillId="12" borderId="15" xfId="0" applyFill="1" applyBorder="1"/>
    <xf numFmtId="0" fontId="0" fillId="12" borderId="13" xfId="0" applyFill="1" applyBorder="1"/>
    <xf numFmtId="0" fontId="0" fillId="12" borderId="14" xfId="0" applyFill="1" applyBorder="1"/>
    <xf numFmtId="168" fontId="0" fillId="0" borderId="8" xfId="0" applyNumberFormat="1" applyBorder="1"/>
    <xf numFmtId="167" fontId="0" fillId="0" borderId="8" xfId="0" applyNumberFormat="1" applyBorder="1"/>
    <xf numFmtId="0" fontId="0" fillId="3" borderId="7" xfId="0" applyFill="1" applyBorder="1"/>
    <xf numFmtId="1" fontId="0" fillId="0" borderId="3" xfId="0" applyNumberFormat="1" applyFill="1" applyBorder="1"/>
    <xf numFmtId="2" fontId="0" fillId="7" borderId="10" xfId="0" applyNumberFormat="1" applyFill="1" applyBorder="1"/>
    <xf numFmtId="165" fontId="0" fillId="7" borderId="11" xfId="0" applyNumberFormat="1" applyFill="1" applyBorder="1"/>
    <xf numFmtId="1" fontId="0" fillId="7" borderId="7" xfId="0" applyNumberFormat="1" applyFill="1" applyBorder="1"/>
    <xf numFmtId="1" fontId="0" fillId="0" borderId="0" xfId="0" applyNumberFormat="1" applyBorder="1"/>
    <xf numFmtId="0" fontId="0" fillId="0" borderId="0" xfId="0" applyFont="1" applyFill="1" applyBorder="1"/>
    <xf numFmtId="165" fontId="0" fillId="0" borderId="0" xfId="0" applyNumberFormat="1" applyFill="1" applyBorder="1"/>
    <xf numFmtId="167" fontId="0" fillId="0" borderId="0" xfId="0" applyNumberFormat="1" applyFill="1" applyBorder="1"/>
    <xf numFmtId="2" fontId="0" fillId="0" borderId="0" xfId="0" applyNumberFormat="1" applyBorder="1" applyAlignment="1">
      <alignment horizontal="center"/>
    </xf>
    <xf numFmtId="0" fontId="4" fillId="0" borderId="0" xfId="0" applyFont="1" applyFill="1" applyBorder="1"/>
    <xf numFmtId="0" fontId="0" fillId="0" borderId="2" xfId="0" applyBorder="1"/>
    <xf numFmtId="165" fontId="0" fillId="0" borderId="3" xfId="0" applyNumberFormat="1" applyBorder="1"/>
    <xf numFmtId="1" fontId="0" fillId="0" borderId="3" xfId="0" applyNumberFormat="1" applyBorder="1"/>
    <xf numFmtId="2" fontId="0" fillId="0" borderId="3" xfId="0" applyNumberFormat="1" applyBorder="1" applyAlignment="1">
      <alignment horizontal="center"/>
    </xf>
    <xf numFmtId="2" fontId="0" fillId="0" borderId="3" xfId="0" applyNumberFormat="1" applyBorder="1"/>
    <xf numFmtId="0" fontId="0" fillId="0" borderId="3" xfId="0" applyFill="1" applyBorder="1"/>
    <xf numFmtId="2" fontId="0" fillId="0" borderId="4" xfId="0" applyNumberFormat="1" applyBorder="1"/>
    <xf numFmtId="1" fontId="0" fillId="0" borderId="8" xfId="0" applyNumberFormat="1" applyBorder="1"/>
    <xf numFmtId="2" fontId="0" fillId="0" borderId="8" xfId="0" applyNumberFormat="1" applyBorder="1" applyAlignment="1">
      <alignment horizontal="center"/>
    </xf>
    <xf numFmtId="11" fontId="0" fillId="3" borderId="5" xfId="0" applyNumberFormat="1" applyFill="1" applyBorder="1"/>
    <xf numFmtId="2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1" fontId="0" fillId="7" borderId="2" xfId="0" applyNumberFormat="1" applyFill="1" applyBorder="1"/>
    <xf numFmtId="0" fontId="0" fillId="7" borderId="7" xfId="0" applyFill="1" applyBorder="1"/>
    <xf numFmtId="2" fontId="0" fillId="0" borderId="8" xfId="0" applyNumberFormat="1" applyFill="1" applyBorder="1"/>
    <xf numFmtId="0" fontId="0" fillId="5" borderId="1" xfId="0" applyFill="1" applyBorder="1"/>
    <xf numFmtId="165" fontId="0" fillId="7" borderId="1" xfId="0" applyNumberFormat="1" applyFill="1" applyBorder="1"/>
    <xf numFmtId="2" fontId="0" fillId="0" borderId="3" xfId="0" applyNumberFormat="1" applyFill="1" applyBorder="1"/>
    <xf numFmtId="168" fontId="0" fillId="0" borderId="3" xfId="0" applyNumberFormat="1" applyBorder="1"/>
    <xf numFmtId="167" fontId="0" fillId="0" borderId="3" xfId="0" applyNumberFormat="1" applyBorder="1"/>
    <xf numFmtId="0" fontId="0" fillId="5" borderId="2" xfId="0" applyFill="1" applyBorder="1"/>
    <xf numFmtId="169" fontId="0" fillId="9" borderId="7" xfId="0" applyNumberFormat="1" applyFill="1" applyBorder="1"/>
    <xf numFmtId="0" fontId="0" fillId="9" borderId="9" xfId="0" applyFill="1" applyBorder="1"/>
    <xf numFmtId="0" fontId="0" fillId="5" borderId="5" xfId="0" applyFill="1" applyBorder="1"/>
    <xf numFmtId="0" fontId="0" fillId="5" borderId="5" xfId="0" applyFont="1" applyFill="1" applyBorder="1"/>
    <xf numFmtId="0" fontId="0" fillId="5" borderId="7" xfId="0" applyFont="1" applyFill="1" applyBorder="1"/>
    <xf numFmtId="0" fontId="0" fillId="6" borderId="5" xfId="0" applyFill="1" applyBorder="1"/>
    <xf numFmtId="164" fontId="0" fillId="7" borderId="5" xfId="0" applyNumberFormat="1" applyFill="1" applyBorder="1"/>
    <xf numFmtId="166" fontId="0" fillId="7" borderId="5" xfId="0" applyNumberForma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99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EHE-08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'EHE-08'!$B$22:$B$158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'EHE-08'!$H$22:$H$158</c:f>
              <c:numCache>
                <c:formatCode>0.00</c:formatCode>
                <c:ptCount val="137"/>
                <c:pt idx="0">
                  <c:v>15.658783986134569</c:v>
                </c:pt>
                <c:pt idx="1">
                  <c:v>15.459514378167423</c:v>
                </c:pt>
                <c:pt idx="2">
                  <c:v>15.269057457507202</c:v>
                </c:pt>
                <c:pt idx="3">
                  <c:v>15.086559092468701</c:v>
                </c:pt>
                <c:pt idx="4">
                  <c:v>14.911322564152776</c:v>
                </c:pt>
                <c:pt idx="5">
                  <c:v>14.742763187793452</c:v>
                </c:pt>
                <c:pt idx="6">
                  <c:v>14.580380184033498</c:v>
                </c:pt>
                <c:pt idx="7">
                  <c:v>14.42373799792121</c:v>
                </c:pt>
                <c:pt idx="8">
                  <c:v>14.272453233547076</c:v>
                </c:pt>
                <c:pt idx="9">
                  <c:v>14.126185141482708</c:v>
                </c:pt>
                <c:pt idx="10">
                  <c:v>13.984628467375249</c:v>
                </c:pt>
                <c:pt idx="11">
                  <c:v>13.847507933518628</c:v>
                </c:pt>
                <c:pt idx="12">
                  <c:v>13.714573887539306</c:v>
                </c:pt>
                <c:pt idx="13">
                  <c:v>13.585598808547454</c:v>
                </c:pt>
                <c:pt idx="14">
                  <c:v>13.46037445817832</c:v>
                </c:pt>
                <c:pt idx="15">
                  <c:v>13.338709526495862</c:v>
                </c:pt>
                <c:pt idx="16">
                  <c:v>13.220427664307479</c:v>
                </c:pt>
                <c:pt idx="17">
                  <c:v>13.105365821836205</c:v>
                </c:pt>
                <c:pt idx="18">
                  <c:v>12.993372833559789</c:v>
                </c:pt>
                <c:pt idx="19">
                  <c:v>12.88430820321603</c:v>
                </c:pt>
                <c:pt idx="20">
                  <c:v>12.77804105330285</c:v>
                </c:pt>
                <c:pt idx="21">
                  <c:v>12.674449211047856</c:v>
                </c:pt>
                <c:pt idx="22">
                  <c:v>12.573418408569244</c:v>
                </c:pt>
                <c:pt idx="23">
                  <c:v>12.474841579328837</c:v>
                </c:pt>
                <c:pt idx="24">
                  <c:v>12.378618236356592</c:v>
                </c:pt>
                <c:pt idx="25">
                  <c:v>12.28465392036258</c:v>
                </c:pt>
                <c:pt idx="26">
                  <c:v>12.192859707931355</c:v>
                </c:pt>
                <c:pt idx="27">
                  <c:v>12.103151771648825</c:v>
                </c:pt>
                <c:pt idx="28">
                  <c:v>12.015450985341193</c:v>
                </c:pt>
                <c:pt idx="29">
                  <c:v>11.929682568681887</c:v>
                </c:pt>
                <c:pt idx="30">
                  <c:v>11.845775766300733</c:v>
                </c:pt>
                <c:pt idx="31">
                  <c:v>11.76366355725127</c:v>
                </c:pt>
                <c:pt idx="32">
                  <c:v>11.683282391288667</c:v>
                </c:pt>
                <c:pt idx="33">
                  <c:v>11.604571948907429</c:v>
                </c:pt>
                <c:pt idx="34">
                  <c:v>11.527474922503316</c:v>
                </c:pt>
                <c:pt idx="35">
                  <c:v>11.451936816373566</c:v>
                </c:pt>
                <c:pt idx="36">
                  <c:v>11.377905763564854</c:v>
                </c:pt>
                <c:pt idx="37">
                  <c:v>11.305332357829471</c:v>
                </c:pt>
                <c:pt idx="38">
                  <c:v>11.234169499164238</c:v>
                </c:pt>
                <c:pt idx="39">
                  <c:v>11.164372251590201</c:v>
                </c:pt>
                <c:pt idx="40">
                  <c:v>11.095897711988817</c:v>
                </c:pt>
                <c:pt idx="41">
                  <c:v>11.028704888946613</c:v>
                </c:pt>
                <c:pt idx="42">
                  <c:v>10.962754590678269</c:v>
                </c:pt>
                <c:pt idx="43">
                  <c:v>10.898009321200583</c:v>
                </c:pt>
                <c:pt idx="44">
                  <c:v>10.834433184019307</c:v>
                </c:pt>
                <c:pt idx="45">
                  <c:v>10.77199179266888</c:v>
                </c:pt>
                <c:pt idx="46">
                  <c:v>10.71065218751392</c:v>
                </c:pt>
                <c:pt idx="47">
                  <c:v>10.650382758281429</c:v>
                </c:pt>
                <c:pt idx="48">
                  <c:v>10.591153171846006</c:v>
                </c:pt>
                <c:pt idx="49">
                  <c:v>10.532934304837351</c:v>
                </c:pt>
                <c:pt idx="50">
                  <c:v>10.475698180681057</c:v>
                </c:pt>
                <c:pt idx="51">
                  <c:v>10.419417910720536</c:v>
                </c:pt>
                <c:pt idx="52">
                  <c:v>10.364067639101117</c:v>
                </c:pt>
                <c:pt idx="53">
                  <c:v>10.309622491126479</c:v>
                </c:pt>
                <c:pt idx="54">
                  <c:v>10.256058524824002</c:v>
                </c:pt>
                <c:pt idx="55">
                  <c:v>10.203352685479073</c:v>
                </c:pt>
                <c:pt idx="56">
                  <c:v>10.151482762919413</c:v>
                </c:pt>
                <c:pt idx="57">
                  <c:v>10.100427351349584</c:v>
                </c:pt>
                <c:pt idx="58">
                  <c:v>10.050165811552731</c:v>
                </c:pt>
                <c:pt idx="59">
                  <c:v>10.00067823529213</c:v>
                </c:pt>
                <c:pt idx="60">
                  <c:v>9.9519454117589081</c:v>
                </c:pt>
                <c:pt idx="61">
                  <c:v>9.9039487959249595</c:v>
                </c:pt>
                <c:pt idx="62">
                  <c:v>9.8566704786713597</c:v>
                </c:pt>
                <c:pt idx="63">
                  <c:v>9.8100931585730198</c:v>
                </c:pt>
                <c:pt idx="64">
                  <c:v>9.7642001152296132</c:v>
                </c:pt>
                <c:pt idx="65">
                  <c:v>9.7189751840413923</c:v>
                </c:pt>
                <c:pt idx="66">
                  <c:v>9.6744027323362545</c:v>
                </c:pt>
                <c:pt idx="67">
                  <c:v>9.6304676367615478</c:v>
                </c:pt>
                <c:pt idx="68">
                  <c:v>9.5871552618605254</c:v>
                </c:pt>
                <c:pt idx="69">
                  <c:v>9.5444514397593423</c:v>
                </c:pt>
                <c:pt idx="70">
                  <c:v>9.5023424508957905</c:v>
                </c:pt>
                <c:pt idx="71">
                  <c:v>9.4608150057261113</c:v>
                </c:pt>
                <c:pt idx="72">
                  <c:v>9.4198562273505608</c:v>
                </c:pt>
                <c:pt idx="73">
                  <c:v>9.3794536350027968</c:v>
                </c:pt>
                <c:pt idx="74">
                  <c:v>9.3395951283517942</c:v>
                </c:pt>
                <c:pt idx="75">
                  <c:v>9.3002689725687091</c:v>
                </c:pt>
                <c:pt idx="76">
                  <c:v>9.261463784114234</c:v>
                </c:pt>
                <c:pt idx="77">
                  <c:v>9.2231685172050959</c:v>
                </c:pt>
                <c:pt idx="78">
                  <c:v>9.1853724509209993</c:v>
                </c:pt>
                <c:pt idx="79">
                  <c:v>9.1480651769159742</c:v>
                </c:pt>
                <c:pt idx="80">
                  <c:v>9.111236587700434</c:v>
                </c:pt>
                <c:pt idx="81">
                  <c:v>9.074876865462393</c:v>
                </c:pt>
                <c:pt idx="82">
                  <c:v>9.0389764713982999</c:v>
                </c:pt>
                <c:pt idx="83">
                  <c:v>9.0035261355259788</c:v>
                </c:pt>
                <c:pt idx="84">
                  <c:v>8.9685168469536585</c:v>
                </c:pt>
                <c:pt idx="85">
                  <c:v>8.9339398445809231</c:v>
                </c:pt>
                <c:pt idx="86">
                  <c:v>8.8997866082087427</c:v>
                </c:pt>
                <c:pt idx="87">
                  <c:v>8.8660488500372487</c:v>
                </c:pt>
                <c:pt idx="88">
                  <c:v>8.832718506531176</c:v>
                </c:pt>
                <c:pt idx="89">
                  <c:v>8.799787730634046</c:v>
                </c:pt>
                <c:pt idx="90">
                  <c:v>8.7672488843134158</c:v>
                </c:pt>
                <c:pt idx="91">
                  <c:v>8.7350945314204402</c:v>
                </c:pt>
                <c:pt idx="92">
                  <c:v>8.7033174308480206</c:v>
                </c:pt>
                <c:pt idx="93">
                  <c:v>8.6719105299727879</c:v>
                </c:pt>
                <c:pt idx="94">
                  <c:v>8.6408669583668747</c:v>
                </c:pt>
                <c:pt idx="95">
                  <c:v>8.6101800217663769</c:v>
                </c:pt>
                <c:pt idx="96">
                  <c:v>8.5798431962840631</c:v>
                </c:pt>
                <c:pt idx="97">
                  <c:v>8.5498501228546004</c:v>
                </c:pt>
                <c:pt idx="98">
                  <c:v>8.5201946019012365</c:v>
                </c:pt>
                <c:pt idx="99">
                  <c:v>8.4908705882134825</c:v>
                </c:pt>
                <c:pt idx="100">
                  <c:v>8.4618721860258823</c:v>
                </c:pt>
                <c:pt idx="101">
                  <c:v>8.4331936442885524</c:v>
                </c:pt>
                <c:pt idx="102">
                  <c:v>8.4048293521206041</c:v>
                </c:pt>
                <c:pt idx="103">
                  <c:v>8.3767738344381186</c:v>
                </c:pt>
                <c:pt idx="104">
                  <c:v>8.349021747748699</c:v>
                </c:pt>
                <c:pt idx="105">
                  <c:v>8.3215678761050995</c:v>
                </c:pt>
                <c:pt idx="106">
                  <c:v>8.2944071272108371</c:v>
                </c:pt>
                <c:pt idx="107">
                  <c:v>8.267534528670982</c:v>
                </c:pt>
                <c:pt idx="108">
                  <c:v>8.2409452243817558</c:v>
                </c:pt>
                <c:pt idx="109">
                  <c:v>8.2146344710528716</c:v>
                </c:pt>
                <c:pt idx="110">
                  <c:v>8.1885976348567748</c:v>
                </c:pt>
                <c:pt idx="111">
                  <c:v>8.1628301881993952</c:v>
                </c:pt>
                <c:pt idx="112">
                  <c:v>8.137327706607131</c:v>
                </c:pt>
                <c:pt idx="113">
                  <c:v>8.1120858657251578</c:v>
                </c:pt>
                <c:pt idx="114">
                  <c:v>8.0871004384223326</c:v>
                </c:pt>
                <c:pt idx="115">
                  <c:v>8.062367291998223</c:v>
                </c:pt>
                <c:pt idx="116">
                  <c:v>8.0378823854880164</c:v>
                </c:pt>
                <c:pt idx="117">
                  <c:v>8.0136417670612374</c:v>
                </c:pt>
                <c:pt idx="118">
                  <c:v>7.989641571510413</c:v>
                </c:pt>
                <c:pt idx="119">
                  <c:v>7.9658780178260304</c:v>
                </c:pt>
                <c:pt idx="120">
                  <c:v>7.9423474068542754</c:v>
                </c:pt>
                <c:pt idx="121">
                  <c:v>7.9190461190341797</c:v>
                </c:pt>
                <c:pt idx="122">
                  <c:v>7.8959706122110687</c:v>
                </c:pt>
                <c:pt idx="123">
                  <c:v>7.8731174195231777</c:v>
                </c:pt>
                <c:pt idx="124">
                  <c:v>7.8504831473586467</c:v>
                </c:pt>
                <c:pt idx="125">
                  <c:v>7.8280644733800262</c:v>
                </c:pt>
                <c:pt idx="126">
                  <c:v>7.8058581446137341</c:v>
                </c:pt>
                <c:pt idx="127">
                  <c:v>7.7838609756019093</c:v>
                </c:pt>
                <c:pt idx="128">
                  <c:v>7.7620698466142581</c:v>
                </c:pt>
                <c:pt idx="129">
                  <c:v>7.7404817019175862</c:v>
                </c:pt>
                <c:pt idx="130">
                  <c:v>7.719093548100858</c:v>
                </c:pt>
                <c:pt idx="131">
                  <c:v>7.6979024524536177</c:v>
                </c:pt>
                <c:pt idx="132">
                  <c:v>7.6769055413958256</c:v>
                </c:pt>
                <c:pt idx="133">
                  <c:v>7.6560999989571474</c:v>
                </c:pt>
                <c:pt idx="134">
                  <c:v>7.635483065303875</c:v>
                </c:pt>
                <c:pt idx="135">
                  <c:v>7.6150520353117113</c:v>
                </c:pt>
                <c:pt idx="136">
                  <c:v>7.5948042571827248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9B-4651-9AD6-54890B6DC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EC-2 vigent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'EC2'!$A$25:$A$161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'EC2'!$S$25:$S$161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51.282076598941508</c:v>
                      </c:pt>
                      <c:pt idx="1">
                        <c:v>42.487792142741661</c:v>
                      </c:pt>
                      <c:pt idx="2">
                        <c:v>36.566102210184759</c:v>
                      </c:pt>
                      <c:pt idx="3">
                        <c:v>32.298510415416814</c:v>
                      </c:pt>
                      <c:pt idx="4">
                        <c:v>29.071895545771678</c:v>
                      </c:pt>
                      <c:pt idx="5">
                        <c:v>26.543672962862864</c:v>
                      </c:pt>
                      <c:pt idx="6">
                        <c:v>24.507202357546802</c:v>
                      </c:pt>
                      <c:pt idx="7">
                        <c:v>22.830336738669523</c:v>
                      </c:pt>
                      <c:pt idx="8">
                        <c:v>21.424570406502365</c:v>
                      </c:pt>
                      <c:pt idx="9">
                        <c:v>20.22836242967508</c:v>
                      </c:pt>
                      <c:pt idx="10">
                        <c:v>19.197572691489761</c:v>
                      </c:pt>
                      <c:pt idx="11">
                        <c:v>18.299703825830655</c:v>
                      </c:pt>
                      <c:pt idx="12">
                        <c:v>17.510290667117108</c:v>
                      </c:pt>
                      <c:pt idx="13">
                        <c:v>16.810556712790696</c:v>
                      </c:pt>
                      <c:pt idx="14">
                        <c:v>16.18584708205287</c:v>
                      </c:pt>
                      <c:pt idx="15">
                        <c:v>15.624553237859473</c:v>
                      </c:pt>
                      <c:pt idx="16">
                        <c:v>15.117358198911566</c:v>
                      </c:pt>
                      <c:pt idx="17">
                        <c:v>14.656695956121931</c:v>
                      </c:pt>
                      <c:pt idx="18">
                        <c:v>14.236357297597934</c:v>
                      </c:pt>
                      <c:pt idx="19">
                        <c:v>13.851197726324695</c:v>
                      </c:pt>
                      <c:pt idx="20">
                        <c:v>13.496917861191665</c:v>
                      </c:pt>
                      <c:pt idx="21">
                        <c:v>13.169896143658445</c:v>
                      </c:pt>
                      <c:pt idx="22">
                        <c:v>12.867059851632243</c:v>
                      </c:pt>
                      <c:pt idx="23">
                        <c:v>12.585784549725581</c:v>
                      </c:pt>
                      <c:pt idx="24">
                        <c:v>12.323814911282561</c:v>
                      </c:pt>
                      <c:pt idx="25">
                        <c:v>12.079201786492833</c:v>
                      </c:pt>
                      <c:pt idx="26">
                        <c:v>11.85025175063442</c:v>
                      </c:pt>
                      <c:pt idx="27">
                        <c:v>11.63548633316632</c:v>
                      </c:pt>
                      <c:pt idx="28">
                        <c:v>11.43360882440264</c:v>
                      </c:pt>
                      <c:pt idx="29">
                        <c:v>11.243477063551348</c:v>
                      </c:pt>
                      <c:pt idx="30">
                        <c:v>11.064080985355586</c:v>
                      </c:pt>
                      <c:pt idx="31">
                        <c:v>10.894523980452567</c:v>
                      </c:pt>
                      <c:pt idx="32">
                        <c:v>10.734007333307883</c:v>
                      </c:pt>
                      <c:pt idx="33">
                        <c:v>10.581817159799218</c:v>
                      </c:pt>
                      <c:pt idx="34">
                        <c:v>10.437313387454713</c:v>
                      </c:pt>
                      <c:pt idx="35">
                        <c:v>10.299920414516267</c:v>
                      </c:pt>
                      <c:pt idx="36">
                        <c:v>10.169119156309467</c:v>
                      </c:pt>
                      <c:pt idx="37">
                        <c:v>10.044440243922626</c:v>
                      </c:pt>
                      <c:pt idx="38">
                        <c:v>9.9254581846712089</c:v>
                      </c:pt>
                      <c:pt idx="39">
                        <c:v>9.8117863290391476</c:v>
                      </c:pt>
                      <c:pt idx="40">
                        <c:v>9.7030725168400842</c:v>
                      </c:pt>
                      <c:pt idx="41">
                        <c:v>9.5989952978139197</c:v>
                      </c:pt>
                      <c:pt idx="42">
                        <c:v>9.4992606399739632</c:v>
                      </c:pt>
                      <c:pt idx="43">
                        <c:v>9.403599053674073</c:v>
                      </c:pt>
                      <c:pt idx="44">
                        <c:v>9.311763071286915</c:v>
                      </c:pt>
                      <c:pt idx="45">
                        <c:v>9.2235250321296505</c:v>
                      </c:pt>
                      <c:pt idx="46">
                        <c:v>9.138675130274347</c:v>
                      </c:pt>
                      <c:pt idx="47">
                        <c:v>9.0570196894781834</c:v>
                      </c:pt>
                      <c:pt idx="48">
                        <c:v>8.9783796349309402</c:v>
                      </c:pt>
                      <c:pt idx="49">
                        <c:v>8.902589136057923</c:v>
                      </c:pt>
                      <c:pt idx="50">
                        <c:v>8.8294943984049343</c:v>
                      </c:pt>
                      <c:pt idx="51">
                        <c:v>8.7589525858041952</c:v>
                      </c:pt>
                      <c:pt idx="52">
                        <c:v>8.6908308566859116</c:v>
                      </c:pt>
                      <c:pt idx="53">
                        <c:v>8.6250055006476298</c:v>
                      </c:pt>
                      <c:pt idx="54">
                        <c:v>8.5613611632944497</c:v>
                      </c:pt>
                      <c:pt idx="55">
                        <c:v>8.4997901489759027</c:v>
                      </c:pt>
                      <c:pt idx="56">
                        <c:v>8.4401917924180196</c:v>
                      </c:pt>
                      <c:pt idx="57">
                        <c:v>8.3824718914201259</c:v>
                      </c:pt>
                      <c:pt idx="58">
                        <c:v>8.3265421937884803</c:v>
                      </c:pt>
                      <c:pt idx="59">
                        <c:v>8.2723199325389558</c:v>
                      </c:pt>
                      <c:pt idx="60">
                        <c:v>8.219727404140972</c:v>
                      </c:pt>
                      <c:pt idx="61">
                        <c:v>8.1686915852131214</c:v>
                      </c:pt>
                      <c:pt idx="62">
                        <c:v>8.1191437836326585</c:v>
                      </c:pt>
                      <c:pt idx="63">
                        <c:v>8.0710193204993264</c:v>
                      </c:pt>
                      <c:pt idx="64">
                        <c:v>8.0242572398091969</c:v>
                      </c:pt>
                      <c:pt idx="65">
                        <c:v>7.9788000430557746</c:v>
                      </c:pt>
                      <c:pt idx="66">
                        <c:v>7.9345934462910037</c:v>
                      </c:pt>
                      <c:pt idx="67">
                        <c:v>7.8915861574544639</c:v>
                      </c:pt>
                      <c:pt idx="68">
                        <c:v>7.849729672020537</c:v>
                      </c:pt>
                      <c:pt idx="69">
                        <c:v>7.8089780852251653</c:v>
                      </c:pt>
                      <c:pt idx="70">
                        <c:v>7.7692879193202593</c:v>
                      </c:pt>
                      <c:pt idx="71">
                        <c:v>7.7306179644677755</c:v>
                      </c:pt>
                      <c:pt idx="72">
                        <c:v>7.6929291320304554</c:v>
                      </c:pt>
                      <c:pt idx="73">
                        <c:v>7.6561843191441845</c:v>
                      </c:pt>
                      <c:pt idx="74">
                        <c:v>7.620348283570225</c:v>
                      </c:pt>
                      <c:pt idx="75">
                        <c:v>7.5853875279262954</c:v>
                      </c:pt>
                      <c:pt idx="76">
                        <c:v>7.5512701924845222</c:v>
                      </c:pt>
                      <c:pt idx="77">
                        <c:v>7.5179659558040637</c:v>
                      </c:pt>
                      <c:pt idx="78">
                        <c:v>7.485445942536729</c:v>
                      </c:pt>
                      <c:pt idx="79">
                        <c:v>7.4536826378072965</c:v>
                      </c:pt>
                      <c:pt idx="80">
                        <c:v>7.4226498076266338</c:v>
                      </c:pt>
                      <c:pt idx="81">
                        <c:v>7.3923224248462587</c:v>
                      </c:pt>
                      <c:pt idx="82">
                        <c:v>7.3626766002082515</c:v>
                      </c:pt>
                      <c:pt idx="83">
                        <c:v>7.3336895180851798</c:v>
                      </c:pt>
                      <c:pt idx="84">
                        <c:v>7.3053393765410455</c:v>
                      </c:pt>
                      <c:pt idx="85">
                        <c:v>7.2776053313772096</c:v>
                      </c:pt>
                      <c:pt idx="86">
                        <c:v>7.2504674438569046</c:v>
                      </c:pt>
                      <c:pt idx="87">
                        <c:v>7.223906631828493</c:v>
                      </c:pt>
                      <c:pt idx="88">
                        <c:v>7.1979046239918123</c:v>
                      </c:pt>
                      <c:pt idx="89">
                        <c:v>7.1724439170737577</c:v>
                      </c:pt>
                      <c:pt idx="90">
                        <c:v>7.147507735698893</c:v>
                      </c:pt>
                      <c:pt idx="91">
                        <c:v>7.1230799947588181</c:v>
                      </c:pt>
                      <c:pt idx="92">
                        <c:v>7.0991452641001489</c:v>
                      </c:pt>
                      <c:pt idx="93">
                        <c:v>7.0756887353657687</c:v>
                      </c:pt>
                      <c:pt idx="94">
                        <c:v>7.0526961908372829</c:v>
                      </c:pt>
                      <c:pt idx="95">
                        <c:v>7.0301539741388641</c:v>
                      </c:pt>
                      <c:pt idx="96">
                        <c:v>7.0080489626736782</c:v>
                      </c:pt>
                      <c:pt idx="97">
                        <c:v>6.9863685416742367</c:v>
                      </c:pt>
                      <c:pt idx="98">
                        <c:v>6.9651005797572179</c:v>
                      </c:pt>
                      <c:pt idx="99">
                        <c:v>6.9442334058817048</c:v>
                      </c:pt>
                      <c:pt idx="100">
                        <c:v>6.9237557876175284</c:v>
                      </c:pt>
                      <c:pt idx="101">
                        <c:v>6.9036569106373333</c:v>
                      </c:pt>
                      <c:pt idx="102">
                        <c:v>6.883926359352655</c:v>
                      </c:pt>
                      <c:pt idx="103">
                        <c:v>6.864554098619891</c:v>
                      </c:pt>
                      <c:pt idx="104">
                        <c:v>6.8455304564478068</c:v>
                      </c:pt>
                      <c:pt idx="105">
                        <c:v>6.826846107642913</c:v>
                      </c:pt>
                      <c:pt idx="106">
                        <c:v>6.8084920583338331</c:v>
                      </c:pt>
                      <c:pt idx="107">
                        <c:v>6.7904596313198535</c:v>
                      </c:pt>
                      <c:pt idx="108">
                        <c:v>6.7727404521927594</c:v>
                      </c:pt>
                      <c:pt idx="109">
                        <c:v>6.7553264361847081</c:v>
                      </c:pt>
                      <c:pt idx="110">
                        <c:v>6.7382097756979915</c:v>
                      </c:pt>
                      <c:pt idx="111">
                        <c:v>6.7213829284757995</c:v>
                      </c:pt>
                      <c:pt idx="112">
                        <c:v>6.7048386063757004</c:v>
                      </c:pt>
                      <c:pt idx="113">
                        <c:v>6.6885697647102331</c:v>
                      </c:pt>
                      <c:pt idx="114">
                        <c:v>6.6725695921214419</c:v>
                      </c:pt>
                      <c:pt idx="115">
                        <c:v>6.6568315009582371</c:v>
                      </c:pt>
                      <c:pt idx="116">
                        <c:v>6.6413491181277013</c:v>
                      </c:pt>
                      <c:pt idx="117">
                        <c:v>6.6261162763932102</c:v>
                      </c:pt>
                      <c:pt idx="118">
                        <c:v>6.6111270060940637</c:v>
                      </c:pt>
                      <c:pt idx="119">
                        <c:v>6.5963755272629356</c:v>
                      </c:pt>
                      <c:pt idx="120">
                        <c:v>6.581856242118997</c:v>
                      </c:pt>
                      <c:pt idx="121">
                        <c:v>6.5675637279158767</c:v>
                      </c:pt>
                      <c:pt idx="122">
                        <c:v>6.5534927301250345</c:v>
                      </c:pt>
                      <c:pt idx="123">
                        <c:v>6.539638155936311</c:v>
                      </c:pt>
                      <c:pt idx="124">
                        <c:v>6.5259950680584584</c:v>
                      </c:pt>
                      <c:pt idx="125">
                        <c:v>6.5125586788036687</c:v>
                      </c:pt>
                      <c:pt idx="126">
                        <c:v>6.4993243444409128</c:v>
                      </c:pt>
                      <c:pt idx="127">
                        <c:v>6.4862875598039782</c:v>
                      </c:pt>
                      <c:pt idx="128">
                        <c:v>6.4734439531408432</c:v>
                      </c:pt>
                      <c:pt idx="129">
                        <c:v>6.4607892811918051</c:v>
                      </c:pt>
                      <c:pt idx="130">
                        <c:v>6.4483194244846809</c:v>
                      </c:pt>
                      <c:pt idx="131">
                        <c:v>6.4360303828358134</c:v>
                      </c:pt>
                      <c:pt idx="132">
                        <c:v>6.4239182710465688</c:v>
                      </c:pt>
                      <c:pt idx="133">
                        <c:v>6.4119793147853734</c:v>
                      </c:pt>
                      <c:pt idx="134">
                        <c:v>6.4002098466460247</c:v>
                      </c:pt>
                      <c:pt idx="135">
                        <c:v>6.3886063023735362</c:v>
                      </c:pt>
                      <c:pt idx="136">
                        <c:v>6.3771652172492184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AE9B-4651-9AD6-54890B6DC66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AMADE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AMADE!$H$25:$H$161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51.31991277089093</c:v>
                      </c:pt>
                      <c:pt idx="1">
                        <c:v>42.513501198684686</c:v>
                      </c:pt>
                      <c:pt idx="2">
                        <c:v>36.584384546149366</c:v>
                      </c:pt>
                      <c:pt idx="3">
                        <c:v>32.312213789245931</c:v>
                      </c:pt>
                      <c:pt idx="4">
                        <c:v>29.08287644795918</c:v>
                      </c:pt>
                      <c:pt idx="5">
                        <c:v>26.553206933008848</c:v>
                      </c:pt>
                      <c:pt idx="6">
                        <c:v>24.516201024408044</c:v>
                      </c:pt>
                      <c:pt idx="7">
                        <c:v>22.839471881168201</c:v>
                      </c:pt>
                      <c:pt idx="8">
                        <c:v>21.434349243924267</c:v>
                      </c:pt>
                      <c:pt idx="9">
                        <c:v>20.239175547130877</c:v>
                      </c:pt>
                      <c:pt idx="10">
                        <c:v>19.209725758384089</c:v>
                      </c:pt>
                      <c:pt idx="11">
                        <c:v>18.313439279726072</c:v>
                      </c:pt>
                      <c:pt idx="12">
                        <c:v>17.52580294942122</c:v>
                      </c:pt>
                      <c:pt idx="13">
                        <c:v>16.828003227981775</c:v>
                      </c:pt>
                      <c:pt idx="14">
                        <c:v>16.205356242641098</c:v>
                      </c:pt>
                      <c:pt idx="15">
                        <c:v>15.64623047590198</c:v>
                      </c:pt>
                      <c:pt idx="16">
                        <c:v>15.141290528950814</c:v>
                      </c:pt>
                      <c:pt idx="17">
                        <c:v>14.682955487087503</c:v>
                      </c:pt>
                      <c:pt idx="18">
                        <c:v>14.265003969543868</c:v>
                      </c:pt>
                      <c:pt idx="19">
                        <c:v>13.882281467023528</c:v>
                      </c:pt>
                      <c:pt idx="20">
                        <c:v>13.530480302765962</c:v>
                      </c:pt>
                      <c:pt idx="21">
                        <c:v>13.205972001539504</c:v>
                      </c:pt>
                      <c:pt idx="22">
                        <c:v>12.905678041514404</c:v>
                      </c:pt>
                      <c:pt idx="23">
                        <c:v>12.6269690991935</c:v>
                      </c:pt>
                      <c:pt idx="24">
                        <c:v>12.367585709052216</c:v>
                      </c:pt>
                      <c:pt idx="25">
                        <c:v>12.125575202142789</c:v>
                      </c:pt>
                      <c:pt idx="26">
                        <c:v>11.899241150243402</c:v>
                      </c:pt>
                      <c:pt idx="27">
                        <c:v>11.687102510682539</c:v>
                      </c:pt>
                      <c:pt idx="28">
                        <c:v>11.487860364338218</c:v>
                      </c:pt>
                      <c:pt idx="29">
                        <c:v>11.300370647361971</c:v>
                      </c:pt>
                      <c:pt idx="30">
                        <c:v>11.123621651373272</c:v>
                      </c:pt>
                      <c:pt idx="31">
                        <c:v>10.956715345303113</c:v>
                      </c:pt>
                      <c:pt idx="32">
                        <c:v>10.798851781228372</c:v>
                      </c:pt>
                      <c:pt idx="33">
                        <c:v>10.64931600507555</c:v>
                      </c:pt>
                      <c:pt idx="34">
                        <c:v>10.507467014249903</c:v>
                      </c:pt>
                      <c:pt idx="35">
                        <c:v>10.372728397602248</c:v>
                      </c:pt>
                      <c:pt idx="36">
                        <c:v>10.244580365605675</c:v>
                      </c:pt>
                      <c:pt idx="37">
                        <c:v>10.122552935252363</c:v>
                      </c:pt>
                      <c:pt idx="38">
                        <c:v>10.006220078746676</c:v>
                      </c:pt>
                      <c:pt idx="39">
                        <c:v>9.8951946803593476</c:v>
                      </c:pt>
                      <c:pt idx="40">
                        <c:v>9.7891241739178572</c:v>
                      </c:pt>
                      <c:pt idx="41">
                        <c:v>9.6876867559273983</c:v>
                      </c:pt>
                      <c:pt idx="42">
                        <c:v>9.590588087454984</c:v>
                      </c:pt>
                      <c:pt idx="43">
                        <c:v>9.4975584125940546</c:v>
                      </c:pt>
                      <c:pt idx="44">
                        <c:v>9.4083500332740027</c:v>
                      </c:pt>
                      <c:pt idx="45">
                        <c:v>9.32273508994464</c:v>
                      </c:pt>
                      <c:pt idx="46">
                        <c:v>9.2405036056837577</c:v>
                      </c:pt>
                      <c:pt idx="47">
                        <c:v>9.1614617578875528</c:v>
                      </c:pt>
                      <c:pt idx="48">
                        <c:v>9.0854303471777129</c:v>
                      </c:pt>
                      <c:pt idx="49">
                        <c:v>9.0122434377093263</c:v>
                      </c:pt>
                      <c:pt idx="50">
                        <c:v>8.9417471468601732</c:v>
                      </c:pt>
                      <c:pt idx="51">
                        <c:v>8.8737985654610636</c:v>
                      </c:pt>
                      <c:pt idx="52">
                        <c:v>8.8082647923983366</c:v>
                      </c:pt>
                      <c:pt idx="53">
                        <c:v>8.7450220696717516</c:v>
                      </c:pt>
                      <c:pt idx="54">
                        <c:v>8.683955005896042</c:v>
                      </c:pt>
                      <c:pt idx="55">
                        <c:v>8.624955877850633</c:v>
                      </c:pt>
                      <c:pt idx="56">
                        <c:v>8.5679240010573281</c:v>
                      </c:pt>
                      <c:pt idx="57">
                        <c:v>8.5127651615396918</c:v>
                      </c:pt>
                      <c:pt idx="58">
                        <c:v>8.4593911019222041</c:v>
                      </c:pt>
                      <c:pt idx="59">
                        <c:v>8.4077190558892845</c:v>
                      </c:pt>
                      <c:pt idx="60">
                        <c:v>8.3576713257658461</c:v>
                      </c:pt>
                      <c:pt idx="61">
                        <c:v>8.3091748986205989</c:v>
                      </c:pt>
                      <c:pt idx="62">
                        <c:v>8.2621610968462065</c:v>
                      </c:pt>
                      <c:pt idx="63">
                        <c:v>8.2165652596496752</c:v>
                      </c:pt>
                      <c:pt idx="64">
                        <c:v>8.1723264523024088</c:v>
                      </c:pt>
                      <c:pt idx="65">
                        <c:v>8.1293872003618119</c:v>
                      </c:pt>
                      <c:pt idx="66">
                        <c:v>8.0876932463921243</c:v>
                      </c:pt>
                      <c:pt idx="67">
                        <c:v>8.047193326988646</c:v>
                      </c:pt>
                      <c:pt idx="68">
                        <c:v>8.007838968151276</c:v>
                      </c:pt>
                      <c:pt idx="69">
                        <c:v>7.9695842972657669</c:v>
                      </c:pt>
                      <c:pt idx="70">
                        <c:v>7.9323858701376508</c:v>
                      </c:pt>
                      <c:pt idx="71">
                        <c:v>7.8962025116884451</c:v>
                      </c:pt>
                      <c:pt idx="72">
                        <c:v>7.8609951690686124</c:v>
                      </c:pt>
                      <c:pt idx="73">
                        <c:v>7.8267267760702719</c:v>
                      </c:pt>
                      <c:pt idx="74">
                        <c:v>7.7933621278360796</c:v>
                      </c:pt>
                      <c:pt idx="75">
                        <c:v>7.7608677649614943</c:v>
                      </c:pt>
                      <c:pt idx="76">
                        <c:v>7.7292118661771774</c:v>
                      </c:pt>
                      <c:pt idx="77">
                        <c:v>7.6983641488778067</c:v>
                      </c:pt>
                      <c:pt idx="78">
                        <c:v>7.6682957768346078</c:v>
                      </c:pt>
                      <c:pt idx="79">
                        <c:v>7.6389792744921809</c:v>
                      </c:pt>
                      <c:pt idx="80">
                        <c:v>7.6103884473068044</c:v>
                      </c:pt>
                      <c:pt idx="81">
                        <c:v>7.5824983076339985</c:v>
                      </c:pt>
                      <c:pt idx="82">
                        <c:v>7.5552850057185363</c:v>
                      </c:pt>
                      <c:pt idx="83">
                        <c:v>7.5287257653807949</c:v>
                      </c:pt>
                      <c:pt idx="84">
                        <c:v>7.5027988240299361</c:v>
                      </c:pt>
                      <c:pt idx="85">
                        <c:v>7.4774833766672879</c:v>
                      </c:pt>
                      <c:pt idx="86">
                        <c:v>7.4527595235729827</c:v>
                      </c:pt>
                      <c:pt idx="87">
                        <c:v>7.4286082213956348</c:v>
                      </c:pt>
                      <c:pt idx="88">
                        <c:v>7.4050112373889778</c:v>
                      </c:pt>
                      <c:pt idx="89">
                        <c:v>7.3819511065611962</c:v>
                      </c:pt>
                      <c:pt idx="90">
                        <c:v>7.3594110915224569</c:v>
                      </c:pt>
                      <c:pt idx="91">
                        <c:v>7.3373751448340707</c:v>
                      </c:pt>
                      <c:pt idx="92">
                        <c:v>7.3158278736788214</c:v>
                      </c:pt>
                      <c:pt idx="93">
                        <c:v>7.2947545066869459</c:v>
                      </c:pt>
                      <c:pt idx="94">
                        <c:v>7.2741408627654067</c:v>
                      </c:pt>
                      <c:pt idx="95">
                        <c:v>7.2539733217904816</c:v>
                      </c:pt>
                      <c:pt idx="96">
                        <c:v>7.2342387970346742</c:v>
                      </c:pt>
                      <c:pt idx="97">
                        <c:v>7.2149247092091073</c:v>
                      </c:pt>
                      <c:pt idx="98">
                        <c:v>7.1960189620118031</c:v>
                      </c:pt>
                      <c:pt idx="99">
                        <c:v>7.1775099190806788</c:v>
                      </c:pt>
                      <c:pt idx="100">
                        <c:v>7.1593863822577575</c:v>
                      </c:pt>
                      <c:pt idx="101">
                        <c:v>7.141637571078217</c:v>
                      </c:pt>
                      <c:pt idx="102">
                        <c:v>7.1242531034042891</c:v>
                      </c:pt>
                      <c:pt idx="103">
                        <c:v>7.1072229771300179</c:v>
                      </c:pt>
                      <c:pt idx="104">
                        <c:v>7.0905375528882058</c:v>
                      </c:pt>
                      <c:pt idx="105">
                        <c:v>7.0741875376959822</c:v>
                      </c:pt>
                      <c:pt idx="106">
                        <c:v>7.0581639694799527</c:v>
                      </c:pt>
                      <c:pt idx="107">
                        <c:v>7.0424582024260687</c:v>
                      </c:pt>
                      <c:pt idx="108">
                        <c:v>7.0270618931033226</c:v>
                      </c:pt>
                      <c:pt idx="109">
                        <c:v>7.0119669873138459</c:v>
                      </c:pt>
                      <c:pt idx="110">
                        <c:v>6.9971657076253528</c:v>
                      </c:pt>
                      <c:pt idx="111">
                        <c:v>6.9826505415448921</c:v>
                      </c:pt>
                      <c:pt idx="112">
                        <c:v>6.9684142302956324</c:v>
                      </c:pt>
                      <c:pt idx="113">
                        <c:v>6.9544497581610472</c:v>
                      </c:pt>
                      <c:pt idx="114">
                        <c:v>6.9407503423632475</c:v>
                      </c:pt>
                      <c:pt idx="115">
                        <c:v>6.9273094234443722</c:v>
                      </c:pt>
                      <c:pt idx="116">
                        <c:v>6.914120656122094</c:v>
                      </c:pt>
                      <c:pt idx="117">
                        <c:v>6.9011779005920975</c:v>
                      </c:pt>
                      <c:pt idx="118">
                        <c:v>6.8884752142521979</c:v>
                      </c:pt>
                      <c:pt idx="119">
                        <c:v>6.8760068438243964</c:v>
                      </c:pt>
                      <c:pt idx="120">
                        <c:v>6.8637672178526863</c:v>
                      </c:pt>
                      <c:pt idx="121">
                        <c:v>6.8517509395557878</c:v>
                      </c:pt>
                      <c:pt idx="122">
                        <c:v>6.8399527800153699</c:v>
                      </c:pt>
                      <c:pt idx="123">
                        <c:v>6.8283676716814394</c:v>
                      </c:pt>
                      <c:pt idx="124">
                        <c:v>6.8169907021778364</c:v>
                      </c:pt>
                      <c:pt idx="125">
                        <c:v>6.8058171083916434</c:v>
                      </c:pt>
                      <c:pt idx="126">
                        <c:v>6.7948422708315146</c:v>
                      </c:pt>
                      <c:pt idx="127">
                        <c:v>6.7840617082406531</c:v>
                      </c:pt>
                      <c:pt idx="128">
                        <c:v>6.7734710724511142</c:v>
                      </c:pt>
                      <c:pt idx="129">
                        <c:v>6.7630661434669115</c:v>
                      </c:pt>
                      <c:pt idx="130">
                        <c:v>6.7528428247640839</c:v>
                      </c:pt>
                      <c:pt idx="131">
                        <c:v>6.742797138796635</c:v>
                      </c:pt>
                      <c:pt idx="132">
                        <c:v>6.7329252226978706</c:v>
                      </c:pt>
                      <c:pt idx="133">
                        <c:v>6.7232233241672565</c:v>
                      </c:pt>
                      <c:pt idx="134">
                        <c:v>6.7136877975335434</c:v>
                      </c:pt>
                      <c:pt idx="135">
                        <c:v>6.7043150999853278</c:v>
                      </c:pt>
                      <c:pt idx="136">
                        <c:v>6.6951017879608372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E9B-4651-9AD6-54890B6DC66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E9B-4651-9AD6-54890B6DC665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'AMADE (2)'!$H$24</c:f>
              <c:strCache>
                <c:ptCount val="1"/>
                <c:pt idx="0">
                  <c:v>δtot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'AMADE (2)'!$A$25:$A$161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'AMADE (2)'!$H$25:$H$161</c:f>
              <c:numCache>
                <c:formatCode>0.00</c:formatCode>
                <c:ptCount val="137"/>
                <c:pt idx="0">
                  <c:v>43.834431008827615</c:v>
                </c:pt>
                <c:pt idx="1">
                  <c:v>36.380448647260195</c:v>
                </c:pt>
                <c:pt idx="2">
                  <c:v>31.362551601950663</c:v>
                </c:pt>
                <c:pt idx="3">
                  <c:v>27.747471030843489</c:v>
                </c:pt>
                <c:pt idx="4">
                  <c:v>25.015248183292773</c:v>
                </c:pt>
                <c:pt idx="5">
                  <c:v>22.875336435735978</c:v>
                </c:pt>
                <c:pt idx="6">
                  <c:v>21.152476150657215</c:v>
                </c:pt>
                <c:pt idx="7">
                  <c:v>19.734584868848984</c:v>
                </c:pt>
                <c:pt idx="8">
                  <c:v>18.546593617310272</c:v>
                </c:pt>
                <c:pt idx="9">
                  <c:v>17.536303886860942</c:v>
                </c:pt>
                <c:pt idx="10">
                  <c:v>16.666276292520891</c:v>
                </c:pt>
                <c:pt idx="11">
                  <c:v>15.90894689104112</c:v>
                </c:pt>
                <c:pt idx="12">
                  <c:v>15.243564809937642</c:v>
                </c:pt>
                <c:pt idx="13">
                  <c:v>14.654204469929006</c:v>
                </c:pt>
                <c:pt idx="14">
                  <c:v>14.128436398546237</c:v>
                </c:pt>
                <c:pt idx="15">
                  <c:v>13.656415147701587</c:v>
                </c:pt>
                <c:pt idx="16">
                  <c:v>13.230239051003766</c:v>
                </c:pt>
                <c:pt idx="17">
                  <c:v>12.843491673124909</c:v>
                </c:pt>
                <c:pt idx="18">
                  <c:v>12.49090744767393</c:v>
                </c:pt>
                <c:pt idx="19">
                  <c:v>12.168123914749261</c:v>
                </c:pt>
                <c:pt idx="20">
                  <c:v>11.87149544293802</c:v>
                </c:pt>
                <c:pt idx="21">
                  <c:v>11.597951320353225</c:v>
                </c:pt>
                <c:pt idx="22">
                  <c:v>11.344886340596407</c:v>
                </c:pt>
                <c:pt idx="23">
                  <c:v>11.110075510642764</c:v>
                </c:pt>
                <c:pt idx="24">
                  <c:v>10.891606887975865</c:v>
                </c:pt>
                <c:pt idx="25">
                  <c:v>10.687828198988184</c:v>
                </c:pt>
                <c:pt idx="26">
                  <c:v>10.497304044056126</c:v>
                </c:pt>
                <c:pt idx="27">
                  <c:v>10.318781314699891</c:v>
                </c:pt>
                <c:pt idx="28">
                  <c:v>10.151161038646178</c:v>
                </c:pt>
                <c:pt idx="29">
                  <c:v>9.9934752987340616</c:v>
                </c:pt>
                <c:pt idx="30">
                  <c:v>9.8448681884013798</c:v>
                </c:pt>
                <c:pt idx="31">
                  <c:v>9.704580002210184</c:v>
                </c:pt>
                <c:pt idx="32">
                  <c:v>9.5719340369455281</c:v>
                </c:pt>
                <c:pt idx="33">
                  <c:v>9.4463255130369355</c:v>
                </c:pt>
                <c:pt idx="34">
                  <c:v>9.3272122286378121</c:v>
                </c:pt>
                <c:pt idx="35">
                  <c:v>9.2141066377308238</c:v>
                </c:pt>
                <c:pt idx="36">
                  <c:v>9.1065691049689228</c:v>
                </c:pt>
                <c:pt idx="37">
                  <c:v>9.004202137908921</c:v>
                </c:pt>
                <c:pt idx="38">
                  <c:v>8.9066454350216056</c:v>
                </c:pt>
                <c:pt idx="39">
                  <c:v>8.813571617735585</c:v>
                </c:pt>
                <c:pt idx="40">
                  <c:v>8.7246825385682314</c:v>
                </c:pt>
                <c:pt idx="41">
                  <c:v>8.6397060764602074</c:v>
                </c:pt>
                <c:pt idx="42">
                  <c:v>8.5583933457842019</c:v>
                </c:pt>
                <c:pt idx="43">
                  <c:v>8.4805162579293132</c:v>
                </c:pt>
                <c:pt idx="44">
                  <c:v>8.4058653844755682</c:v>
                </c:pt>
                <c:pt idx="45">
                  <c:v>8.3342480792397087</c:v>
                </c:pt>
                <c:pt idx="46">
                  <c:v>8.2654868232603551</c:v>
                </c:pt>
                <c:pt idx="47">
                  <c:v>8.1994177623873554</c:v>
                </c:pt>
                <c:pt idx="48">
                  <c:v>8.1358894117735687</c:v>
                </c:pt>
                <c:pt idx="49">
                  <c:v>8.0747615054191169</c:v>
                </c:pt>
                <c:pt idx="50">
                  <c:v>8.0159039721314507</c:v>
                </c:pt>
                <c:pt idx="51">
                  <c:v>7.9591960219555986</c:v>
                </c:pt>
                <c:pt idx="52">
                  <c:v>7.9045253293900899</c:v>
                </c:pt>
                <c:pt idx="53">
                  <c:v>7.8517873016102122</c:v>
                </c:pt>
                <c:pt idx="54">
                  <c:v>7.8008844215329143</c:v>
                </c:pt>
                <c:pt idx="55">
                  <c:v>7.7517256569253563</c:v>
                </c:pt>
                <c:pt idx="56">
                  <c:v>7.7042259279234022</c:v>
                </c:pt>
                <c:pt idx="57">
                  <c:v>7.6583056263197538</c:v>
                </c:pt>
                <c:pt idx="58">
                  <c:v>7.6138901808315715</c:v>
                </c:pt>
                <c:pt idx="59">
                  <c:v>7.5709096632870327</c:v>
                </c:pt>
                <c:pt idx="60">
                  <c:v>7.5292984312977609</c:v>
                </c:pt>
                <c:pt idx="61">
                  <c:v>7.4889948035255065</c:v>
                </c:pt>
                <c:pt idx="62">
                  <c:v>7.4499407641193116</c:v>
                </c:pt>
                <c:pt idx="63">
                  <c:v>7.4120816933049545</c:v>
                </c:pt>
                <c:pt idx="64">
                  <c:v>7.3753661214607185</c:v>
                </c:pt>
                <c:pt idx="65">
                  <c:v>7.339745504320125</c:v>
                </c:pt>
                <c:pt idx="66">
                  <c:v>7.3051740172096382</c:v>
                </c:pt>
                <c:pt idx="67">
                  <c:v>7.2716083664632833</c:v>
                </c:pt>
                <c:pt idx="68">
                  <c:v>7.2390076163606887</c:v>
                </c:pt>
                <c:pt idx="69">
                  <c:v>7.207333030114949</c:v>
                </c:pt>
                <c:pt idx="70">
                  <c:v>7.1765479235944856</c:v>
                </c:pt>
                <c:pt idx="71">
                  <c:v>7.1466175306025193</c:v>
                </c:pt>
                <c:pt idx="72">
                  <c:v>7.1175088786602645</c:v>
                </c:pt>
                <c:pt idx="73">
                  <c:v>7.0891906743487603</c:v>
                </c:pt>
                <c:pt idx="74">
                  <c:v>7.0616331973602415</c:v>
                </c:pt>
                <c:pt idx="75">
                  <c:v>7.0348082024952285</c:v>
                </c:pt>
                <c:pt idx="76">
                  <c:v>7.0086888289172684</c:v>
                </c:pt>
                <c:pt idx="77">
                  <c:v>6.9832495160445562</c:v>
                </c:pt>
                <c:pt idx="78">
                  <c:v>6.9584659255178281</c:v>
                </c:pt>
                <c:pt idx="79">
                  <c:v>6.9343148687373395</c:v>
                </c:pt>
                <c:pt idx="80">
                  <c:v>6.91077423950974</c:v>
                </c:pt>
                <c:pt idx="81">
                  <c:v>6.8878229513884346</c:v>
                </c:pt>
                <c:pt idx="82">
                  <c:v>6.8654408793294133</c:v>
                </c:pt>
                <c:pt idx="83">
                  <c:v>6.8436088053190298</c:v>
                </c:pt>
                <c:pt idx="84">
                  <c:v>6.8223083676611136</c:v>
                </c:pt>
                <c:pt idx="85">
                  <c:v>6.8015220136386585</c:v>
                </c:pt>
                <c:pt idx="86">
                  <c:v>6.781232955290454</c:v>
                </c:pt>
                <c:pt idx="87">
                  <c:v>6.7614251280655875</c:v>
                </c:pt>
                <c:pt idx="88">
                  <c:v>6.742083152139231</c:v>
                </c:pt>
                <c:pt idx="89">
                  <c:v>6.7231922961915238</c:v>
                </c:pt>
                <c:pt idx="90">
                  <c:v>6.7047384434681616</c:v>
                </c:pt>
                <c:pt idx="91">
                  <c:v>6.6867080599563593</c:v>
                </c:pt>
                <c:pt idx="92">
                  <c:v>6.6690881645236075</c:v>
                </c:pt>
                <c:pt idx="93">
                  <c:v>6.6518663008791847</c:v>
                </c:pt>
                <c:pt idx="94">
                  <c:v>6.635030511229564</c:v>
                </c:pt>
                <c:pt idx="95">
                  <c:v>6.6185693115093516</c:v>
                </c:pt>
                <c:pt idx="96">
                  <c:v>6.6024716680786106</c:v>
                </c:pt>
                <c:pt idx="97">
                  <c:v>6.5867269757861013</c:v>
                </c:pt>
                <c:pt idx="98">
                  <c:v>6.5713250373057157</c:v>
                </c:pt>
                <c:pt idx="99">
                  <c:v>6.5562560436605608</c:v>
                </c:pt>
                <c:pt idx="100">
                  <c:v>6.5415105558556057</c:v>
                </c:pt>
                <c:pt idx="101">
                  <c:v>6.5270794875458567</c:v>
                </c:pt>
                <c:pt idx="102">
                  <c:v>6.5129540886723873</c:v>
                </c:pt>
                <c:pt idx="103">
                  <c:v>6.4991259300036814</c:v>
                </c:pt>
                <c:pt idx="104">
                  <c:v>6.4855868885241836</c:v>
                </c:pt>
                <c:pt idx="105">
                  <c:v>6.4723291336163573</c:v>
                </c:pt>
                <c:pt idx="106">
                  <c:v>6.4593451139862381</c:v>
                </c:pt>
                <c:pt idx="107">
                  <c:v>6.4466275452861934</c:v>
                </c:pt>
                <c:pt idx="108">
                  <c:v>6.4341693983917372</c:v>
                </c:pt>
                <c:pt idx="109">
                  <c:v>6.4219638882924208</c:v>
                </c:pt>
                <c:pt idx="110">
                  <c:v>6.410004463559444</c:v>
                </c:pt>
                <c:pt idx="111">
                  <c:v>6.3982847963553491</c:v>
                </c:pt>
                <c:pt idx="112">
                  <c:v>6.3867987729533962</c:v>
                </c:pt>
                <c:pt idx="113">
                  <c:v>6.375540484736538</c:v>
                </c:pt>
                <c:pt idx="114">
                  <c:v>6.3645042196478103</c:v>
                </c:pt>
                <c:pt idx="115">
                  <c:v>6.3536844540659256</c:v>
                </c:pt>
                <c:pt idx="116">
                  <c:v>6.3430758450815432</c:v>
                </c:pt>
                <c:pt idx="117">
                  <c:v>6.3326732231512919</c:v>
                </c:pt>
                <c:pt idx="118">
                  <c:v>6.3224715851081346</c:v>
                </c:pt>
                <c:pt idx="119">
                  <c:v>6.3124660875080156</c:v>
                </c:pt>
                <c:pt idx="120">
                  <c:v>6.3026520402940474</c:v>
                </c:pt>
                <c:pt idx="121">
                  <c:v>6.2930249007606269</c:v>
                </c:pt>
                <c:pt idx="122">
                  <c:v>6.2835802678010477</c:v>
                </c:pt>
                <c:pt idx="123">
                  <c:v>6.2743138764231352</c:v>
                </c:pt>
                <c:pt idx="124">
                  <c:v>6.2652215925184436</c:v>
                </c:pt>
                <c:pt idx="125">
                  <c:v>6.2562994078713849</c:v>
                </c:pt>
                <c:pt idx="126">
                  <c:v>6.2475434353955439</c:v>
                </c:pt>
                <c:pt idx="127">
                  <c:v>6.2389499045851835</c:v>
                </c:pt>
                <c:pt idx="128">
                  <c:v>6.2305151571706414</c:v>
                </c:pt>
                <c:pt idx="129">
                  <c:v>6.2222356429670267</c:v>
                </c:pt>
                <c:pt idx="130">
                  <c:v>6.21410791590624</c:v>
                </c:pt>
                <c:pt idx="131">
                  <c:v>6.2061286302429064</c:v>
                </c:pt>
                <c:pt idx="132">
                  <c:v>6.1982945369254008</c:v>
                </c:pt>
                <c:pt idx="133">
                  <c:v>6.1906024801235944</c:v>
                </c:pt>
                <c:pt idx="134">
                  <c:v>6.1830493939055113</c:v>
                </c:pt>
                <c:pt idx="135">
                  <c:v>6.1756322990554278</c:v>
                </c:pt>
                <c:pt idx="136">
                  <c:v>6.1683483000264898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72-4272-9139-A0E262327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306320"/>
        <c:axId val="737302160"/>
      </c:scatterChart>
      <c:valAx>
        <c:axId val="73730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7302160"/>
        <c:crosses val="autoZero"/>
        <c:crossBetween val="midCat"/>
      </c:valAx>
      <c:valAx>
        <c:axId val="7373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730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AMADE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'AMADE (2)'!$A$25:$A$161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'AMADE (2)'!$H$25:$H$161</c:f>
              <c:numCache>
                <c:formatCode>0.00</c:formatCode>
                <c:ptCount val="137"/>
                <c:pt idx="0">
                  <c:v>43.834431008827615</c:v>
                </c:pt>
                <c:pt idx="1">
                  <c:v>36.380448647260195</c:v>
                </c:pt>
                <c:pt idx="2">
                  <c:v>31.362551601950663</c:v>
                </c:pt>
                <c:pt idx="3">
                  <c:v>27.747471030843489</c:v>
                </c:pt>
                <c:pt idx="4">
                  <c:v>25.015248183292773</c:v>
                </c:pt>
                <c:pt idx="5">
                  <c:v>22.875336435735978</c:v>
                </c:pt>
                <c:pt idx="6">
                  <c:v>21.152476150657215</c:v>
                </c:pt>
                <c:pt idx="7">
                  <c:v>19.734584868848984</c:v>
                </c:pt>
                <c:pt idx="8">
                  <c:v>18.546593617310272</c:v>
                </c:pt>
                <c:pt idx="9">
                  <c:v>17.536303886860942</c:v>
                </c:pt>
                <c:pt idx="10">
                  <c:v>16.666276292520891</c:v>
                </c:pt>
                <c:pt idx="11">
                  <c:v>15.90894689104112</c:v>
                </c:pt>
                <c:pt idx="12">
                  <c:v>15.243564809937642</c:v>
                </c:pt>
                <c:pt idx="13">
                  <c:v>14.654204469929006</c:v>
                </c:pt>
                <c:pt idx="14">
                  <c:v>14.128436398546237</c:v>
                </c:pt>
                <c:pt idx="15">
                  <c:v>13.656415147701587</c:v>
                </c:pt>
                <c:pt idx="16">
                  <c:v>13.230239051003766</c:v>
                </c:pt>
                <c:pt idx="17">
                  <c:v>12.843491673124909</c:v>
                </c:pt>
                <c:pt idx="18">
                  <c:v>12.49090744767393</c:v>
                </c:pt>
                <c:pt idx="19">
                  <c:v>12.168123914749261</c:v>
                </c:pt>
                <c:pt idx="20">
                  <c:v>11.87149544293802</c:v>
                </c:pt>
                <c:pt idx="21">
                  <c:v>11.597951320353225</c:v>
                </c:pt>
                <c:pt idx="22">
                  <c:v>11.344886340596407</c:v>
                </c:pt>
                <c:pt idx="23">
                  <c:v>11.110075510642764</c:v>
                </c:pt>
                <c:pt idx="24">
                  <c:v>10.891606887975865</c:v>
                </c:pt>
                <c:pt idx="25">
                  <c:v>10.687828198988184</c:v>
                </c:pt>
                <c:pt idx="26">
                  <c:v>10.497304044056126</c:v>
                </c:pt>
                <c:pt idx="27">
                  <c:v>10.318781314699891</c:v>
                </c:pt>
                <c:pt idx="28">
                  <c:v>10.151161038646178</c:v>
                </c:pt>
                <c:pt idx="29">
                  <c:v>9.9934752987340616</c:v>
                </c:pt>
                <c:pt idx="30">
                  <c:v>9.8448681884013798</c:v>
                </c:pt>
                <c:pt idx="31">
                  <c:v>9.704580002210184</c:v>
                </c:pt>
                <c:pt idx="32">
                  <c:v>9.5719340369455281</c:v>
                </c:pt>
                <c:pt idx="33">
                  <c:v>9.4463255130369355</c:v>
                </c:pt>
                <c:pt idx="34">
                  <c:v>9.3272122286378121</c:v>
                </c:pt>
                <c:pt idx="35">
                  <c:v>9.2141066377308238</c:v>
                </c:pt>
                <c:pt idx="36">
                  <c:v>9.1065691049689228</c:v>
                </c:pt>
                <c:pt idx="37">
                  <c:v>9.004202137908921</c:v>
                </c:pt>
                <c:pt idx="38">
                  <c:v>8.9066454350216056</c:v>
                </c:pt>
                <c:pt idx="39">
                  <c:v>8.813571617735585</c:v>
                </c:pt>
                <c:pt idx="40">
                  <c:v>8.7246825385682314</c:v>
                </c:pt>
                <c:pt idx="41">
                  <c:v>8.6397060764602074</c:v>
                </c:pt>
                <c:pt idx="42">
                  <c:v>8.5583933457842019</c:v>
                </c:pt>
                <c:pt idx="43">
                  <c:v>8.4805162579293132</c:v>
                </c:pt>
                <c:pt idx="44">
                  <c:v>8.4058653844755682</c:v>
                </c:pt>
                <c:pt idx="45">
                  <c:v>8.3342480792397087</c:v>
                </c:pt>
                <c:pt idx="46">
                  <c:v>8.2654868232603551</c:v>
                </c:pt>
                <c:pt idx="47">
                  <c:v>8.1994177623873554</c:v>
                </c:pt>
                <c:pt idx="48">
                  <c:v>8.1358894117735687</c:v>
                </c:pt>
                <c:pt idx="49">
                  <c:v>8.0747615054191169</c:v>
                </c:pt>
                <c:pt idx="50">
                  <c:v>8.0159039721314507</c:v>
                </c:pt>
                <c:pt idx="51">
                  <c:v>7.9591960219555986</c:v>
                </c:pt>
                <c:pt idx="52">
                  <c:v>7.9045253293900899</c:v>
                </c:pt>
                <c:pt idx="53">
                  <c:v>7.8517873016102122</c:v>
                </c:pt>
                <c:pt idx="54">
                  <c:v>7.8008844215329143</c:v>
                </c:pt>
                <c:pt idx="55">
                  <c:v>7.7517256569253563</c:v>
                </c:pt>
                <c:pt idx="56">
                  <c:v>7.7042259279234022</c:v>
                </c:pt>
                <c:pt idx="57">
                  <c:v>7.6583056263197538</c:v>
                </c:pt>
                <c:pt idx="58">
                  <c:v>7.6138901808315715</c:v>
                </c:pt>
                <c:pt idx="59">
                  <c:v>7.5709096632870327</c:v>
                </c:pt>
                <c:pt idx="60">
                  <c:v>7.5292984312977609</c:v>
                </c:pt>
                <c:pt idx="61">
                  <c:v>7.4889948035255065</c:v>
                </c:pt>
                <c:pt idx="62">
                  <c:v>7.4499407641193116</c:v>
                </c:pt>
                <c:pt idx="63">
                  <c:v>7.4120816933049545</c:v>
                </c:pt>
                <c:pt idx="64">
                  <c:v>7.3753661214607185</c:v>
                </c:pt>
                <c:pt idx="65">
                  <c:v>7.339745504320125</c:v>
                </c:pt>
                <c:pt idx="66">
                  <c:v>7.3051740172096382</c:v>
                </c:pt>
                <c:pt idx="67">
                  <c:v>7.2716083664632833</c:v>
                </c:pt>
                <c:pt idx="68">
                  <c:v>7.2390076163606887</c:v>
                </c:pt>
                <c:pt idx="69">
                  <c:v>7.207333030114949</c:v>
                </c:pt>
                <c:pt idx="70">
                  <c:v>7.1765479235944856</c:v>
                </c:pt>
                <c:pt idx="71">
                  <c:v>7.1466175306025193</c:v>
                </c:pt>
                <c:pt idx="72">
                  <c:v>7.1175088786602645</c:v>
                </c:pt>
                <c:pt idx="73">
                  <c:v>7.0891906743487603</c:v>
                </c:pt>
                <c:pt idx="74">
                  <c:v>7.0616331973602415</c:v>
                </c:pt>
                <c:pt idx="75">
                  <c:v>7.0348082024952285</c:v>
                </c:pt>
                <c:pt idx="76">
                  <c:v>7.0086888289172684</c:v>
                </c:pt>
                <c:pt idx="77">
                  <c:v>6.9832495160445562</c:v>
                </c:pt>
                <c:pt idx="78">
                  <c:v>6.9584659255178281</c:v>
                </c:pt>
                <c:pt idx="79">
                  <c:v>6.9343148687373395</c:v>
                </c:pt>
                <c:pt idx="80">
                  <c:v>6.91077423950974</c:v>
                </c:pt>
                <c:pt idx="81">
                  <c:v>6.8878229513884346</c:v>
                </c:pt>
                <c:pt idx="82">
                  <c:v>6.8654408793294133</c:v>
                </c:pt>
                <c:pt idx="83">
                  <c:v>6.8436088053190298</c:v>
                </c:pt>
                <c:pt idx="84">
                  <c:v>6.8223083676611136</c:v>
                </c:pt>
                <c:pt idx="85">
                  <c:v>6.8015220136386585</c:v>
                </c:pt>
                <c:pt idx="86">
                  <c:v>6.781232955290454</c:v>
                </c:pt>
                <c:pt idx="87">
                  <c:v>6.7614251280655875</c:v>
                </c:pt>
                <c:pt idx="88">
                  <c:v>6.742083152139231</c:v>
                </c:pt>
                <c:pt idx="89">
                  <c:v>6.7231922961915238</c:v>
                </c:pt>
                <c:pt idx="90">
                  <c:v>6.7047384434681616</c:v>
                </c:pt>
                <c:pt idx="91">
                  <c:v>6.6867080599563593</c:v>
                </c:pt>
                <c:pt idx="92">
                  <c:v>6.6690881645236075</c:v>
                </c:pt>
                <c:pt idx="93">
                  <c:v>6.6518663008791847</c:v>
                </c:pt>
                <c:pt idx="94">
                  <c:v>6.635030511229564</c:v>
                </c:pt>
                <c:pt idx="95">
                  <c:v>6.6185693115093516</c:v>
                </c:pt>
                <c:pt idx="96">
                  <c:v>6.6024716680786106</c:v>
                </c:pt>
                <c:pt idx="97">
                  <c:v>6.5867269757861013</c:v>
                </c:pt>
                <c:pt idx="98">
                  <c:v>6.5713250373057157</c:v>
                </c:pt>
                <c:pt idx="99">
                  <c:v>6.5562560436605608</c:v>
                </c:pt>
                <c:pt idx="100">
                  <c:v>6.5415105558556057</c:v>
                </c:pt>
                <c:pt idx="101">
                  <c:v>6.5270794875458567</c:v>
                </c:pt>
                <c:pt idx="102">
                  <c:v>6.5129540886723873</c:v>
                </c:pt>
                <c:pt idx="103">
                  <c:v>6.4991259300036814</c:v>
                </c:pt>
                <c:pt idx="104">
                  <c:v>6.4855868885241836</c:v>
                </c:pt>
                <c:pt idx="105">
                  <c:v>6.4723291336163573</c:v>
                </c:pt>
                <c:pt idx="106">
                  <c:v>6.4593451139862381</c:v>
                </c:pt>
                <c:pt idx="107">
                  <c:v>6.4466275452861934</c:v>
                </c:pt>
                <c:pt idx="108">
                  <c:v>6.4341693983917372</c:v>
                </c:pt>
                <c:pt idx="109">
                  <c:v>6.4219638882924208</c:v>
                </c:pt>
                <c:pt idx="110">
                  <c:v>6.410004463559444</c:v>
                </c:pt>
                <c:pt idx="111">
                  <c:v>6.3982847963553491</c:v>
                </c:pt>
                <c:pt idx="112">
                  <c:v>6.3867987729533962</c:v>
                </c:pt>
                <c:pt idx="113">
                  <c:v>6.375540484736538</c:v>
                </c:pt>
                <c:pt idx="114">
                  <c:v>6.3645042196478103</c:v>
                </c:pt>
                <c:pt idx="115">
                  <c:v>6.3536844540659256</c:v>
                </c:pt>
                <c:pt idx="116">
                  <c:v>6.3430758450815432</c:v>
                </c:pt>
                <c:pt idx="117">
                  <c:v>6.3326732231512919</c:v>
                </c:pt>
                <c:pt idx="118">
                  <c:v>6.3224715851081346</c:v>
                </c:pt>
                <c:pt idx="119">
                  <c:v>6.3124660875080156</c:v>
                </c:pt>
                <c:pt idx="120">
                  <c:v>6.3026520402940474</c:v>
                </c:pt>
                <c:pt idx="121">
                  <c:v>6.2930249007606269</c:v>
                </c:pt>
                <c:pt idx="122">
                  <c:v>6.2835802678010477</c:v>
                </c:pt>
                <c:pt idx="123">
                  <c:v>6.2743138764231352</c:v>
                </c:pt>
                <c:pt idx="124">
                  <c:v>6.2652215925184436</c:v>
                </c:pt>
                <c:pt idx="125">
                  <c:v>6.2562994078713849</c:v>
                </c:pt>
                <c:pt idx="126">
                  <c:v>6.2475434353955439</c:v>
                </c:pt>
                <c:pt idx="127">
                  <c:v>6.2389499045851835</c:v>
                </c:pt>
                <c:pt idx="128">
                  <c:v>6.2305151571706414</c:v>
                </c:pt>
                <c:pt idx="129">
                  <c:v>6.2222356429670267</c:v>
                </c:pt>
                <c:pt idx="130">
                  <c:v>6.21410791590624</c:v>
                </c:pt>
                <c:pt idx="131">
                  <c:v>6.2061286302429064</c:v>
                </c:pt>
                <c:pt idx="132">
                  <c:v>6.1982945369254008</c:v>
                </c:pt>
                <c:pt idx="133">
                  <c:v>6.1906024801235944</c:v>
                </c:pt>
                <c:pt idx="134">
                  <c:v>6.1830493939055113</c:v>
                </c:pt>
                <c:pt idx="135">
                  <c:v>6.1756322990554278</c:v>
                </c:pt>
                <c:pt idx="136">
                  <c:v>6.1683483000264898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65-4352-9388-38277FCB8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EHE-08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'EHE-08'!$B$22:$B$158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'EHE-08'!$H$22:$H$158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15.658783986134569</c:v>
                      </c:pt>
                      <c:pt idx="1">
                        <c:v>15.459514378167423</c:v>
                      </c:pt>
                      <c:pt idx="2">
                        <c:v>15.269057457507202</c:v>
                      </c:pt>
                      <c:pt idx="3">
                        <c:v>15.086559092468701</c:v>
                      </c:pt>
                      <c:pt idx="4">
                        <c:v>14.911322564152776</c:v>
                      </c:pt>
                      <c:pt idx="5">
                        <c:v>14.742763187793452</c:v>
                      </c:pt>
                      <c:pt idx="6">
                        <c:v>14.580380184033498</c:v>
                      </c:pt>
                      <c:pt idx="7">
                        <c:v>14.42373799792121</c:v>
                      </c:pt>
                      <c:pt idx="8">
                        <c:v>14.272453233547076</c:v>
                      </c:pt>
                      <c:pt idx="9">
                        <c:v>14.126185141482708</c:v>
                      </c:pt>
                      <c:pt idx="10">
                        <c:v>13.984628467375249</c:v>
                      </c:pt>
                      <c:pt idx="11">
                        <c:v>13.847507933518628</c:v>
                      </c:pt>
                      <c:pt idx="12">
                        <c:v>13.714573887539306</c:v>
                      </c:pt>
                      <c:pt idx="13">
                        <c:v>13.585598808547454</c:v>
                      </c:pt>
                      <c:pt idx="14">
                        <c:v>13.46037445817832</c:v>
                      </c:pt>
                      <c:pt idx="15">
                        <c:v>13.338709526495862</c:v>
                      </c:pt>
                      <c:pt idx="16">
                        <c:v>13.220427664307479</c:v>
                      </c:pt>
                      <c:pt idx="17">
                        <c:v>13.105365821836205</c:v>
                      </c:pt>
                      <c:pt idx="18">
                        <c:v>12.993372833559789</c:v>
                      </c:pt>
                      <c:pt idx="19">
                        <c:v>12.88430820321603</c:v>
                      </c:pt>
                      <c:pt idx="20">
                        <c:v>12.77804105330285</c:v>
                      </c:pt>
                      <c:pt idx="21">
                        <c:v>12.674449211047856</c:v>
                      </c:pt>
                      <c:pt idx="22">
                        <c:v>12.573418408569244</c:v>
                      </c:pt>
                      <c:pt idx="23">
                        <c:v>12.474841579328837</c:v>
                      </c:pt>
                      <c:pt idx="24">
                        <c:v>12.378618236356592</c:v>
                      </c:pt>
                      <c:pt idx="25">
                        <c:v>12.28465392036258</c:v>
                      </c:pt>
                      <c:pt idx="26">
                        <c:v>12.192859707931355</c:v>
                      </c:pt>
                      <c:pt idx="27">
                        <c:v>12.103151771648825</c:v>
                      </c:pt>
                      <c:pt idx="28">
                        <c:v>12.015450985341193</c:v>
                      </c:pt>
                      <c:pt idx="29">
                        <c:v>11.929682568681887</c:v>
                      </c:pt>
                      <c:pt idx="30">
                        <c:v>11.845775766300733</c:v>
                      </c:pt>
                      <c:pt idx="31">
                        <c:v>11.76366355725127</c:v>
                      </c:pt>
                      <c:pt idx="32">
                        <c:v>11.683282391288667</c:v>
                      </c:pt>
                      <c:pt idx="33">
                        <c:v>11.604571948907429</c:v>
                      </c:pt>
                      <c:pt idx="34">
                        <c:v>11.527474922503316</c:v>
                      </c:pt>
                      <c:pt idx="35">
                        <c:v>11.451936816373566</c:v>
                      </c:pt>
                      <c:pt idx="36">
                        <c:v>11.377905763564854</c:v>
                      </c:pt>
                      <c:pt idx="37">
                        <c:v>11.305332357829471</c:v>
                      </c:pt>
                      <c:pt idx="38">
                        <c:v>11.234169499164238</c:v>
                      </c:pt>
                      <c:pt idx="39">
                        <c:v>11.164372251590201</c:v>
                      </c:pt>
                      <c:pt idx="40">
                        <c:v>11.095897711988817</c:v>
                      </c:pt>
                      <c:pt idx="41">
                        <c:v>11.028704888946613</c:v>
                      </c:pt>
                      <c:pt idx="42">
                        <c:v>10.962754590678269</c:v>
                      </c:pt>
                      <c:pt idx="43">
                        <c:v>10.898009321200583</c:v>
                      </c:pt>
                      <c:pt idx="44">
                        <c:v>10.834433184019307</c:v>
                      </c:pt>
                      <c:pt idx="45">
                        <c:v>10.77199179266888</c:v>
                      </c:pt>
                      <c:pt idx="46">
                        <c:v>10.71065218751392</c:v>
                      </c:pt>
                      <c:pt idx="47">
                        <c:v>10.650382758281429</c:v>
                      </c:pt>
                      <c:pt idx="48">
                        <c:v>10.591153171846006</c:v>
                      </c:pt>
                      <c:pt idx="49">
                        <c:v>10.532934304837351</c:v>
                      </c:pt>
                      <c:pt idx="50">
                        <c:v>10.475698180681057</c:v>
                      </c:pt>
                      <c:pt idx="51">
                        <c:v>10.419417910720536</c:v>
                      </c:pt>
                      <c:pt idx="52">
                        <c:v>10.364067639101117</c:v>
                      </c:pt>
                      <c:pt idx="53">
                        <c:v>10.309622491126479</c:v>
                      </c:pt>
                      <c:pt idx="54">
                        <c:v>10.256058524824002</c:v>
                      </c:pt>
                      <c:pt idx="55">
                        <c:v>10.203352685479073</c:v>
                      </c:pt>
                      <c:pt idx="56">
                        <c:v>10.151482762919413</c:v>
                      </c:pt>
                      <c:pt idx="57">
                        <c:v>10.100427351349584</c:v>
                      </c:pt>
                      <c:pt idx="58">
                        <c:v>10.050165811552731</c:v>
                      </c:pt>
                      <c:pt idx="59">
                        <c:v>10.00067823529213</c:v>
                      </c:pt>
                      <c:pt idx="60">
                        <c:v>9.9519454117589081</c:v>
                      </c:pt>
                      <c:pt idx="61">
                        <c:v>9.9039487959249595</c:v>
                      </c:pt>
                      <c:pt idx="62">
                        <c:v>9.8566704786713597</c:v>
                      </c:pt>
                      <c:pt idx="63">
                        <c:v>9.8100931585730198</c:v>
                      </c:pt>
                      <c:pt idx="64">
                        <c:v>9.7642001152296132</c:v>
                      </c:pt>
                      <c:pt idx="65">
                        <c:v>9.7189751840413923</c:v>
                      </c:pt>
                      <c:pt idx="66">
                        <c:v>9.6744027323362545</c:v>
                      </c:pt>
                      <c:pt idx="67">
                        <c:v>9.6304676367615478</c:v>
                      </c:pt>
                      <c:pt idx="68">
                        <c:v>9.5871552618605254</c:v>
                      </c:pt>
                      <c:pt idx="69">
                        <c:v>9.5444514397593423</c:v>
                      </c:pt>
                      <c:pt idx="70">
                        <c:v>9.5023424508957905</c:v>
                      </c:pt>
                      <c:pt idx="71">
                        <c:v>9.4608150057261113</c:v>
                      </c:pt>
                      <c:pt idx="72">
                        <c:v>9.4198562273505608</c:v>
                      </c:pt>
                      <c:pt idx="73">
                        <c:v>9.3794536350027968</c:v>
                      </c:pt>
                      <c:pt idx="74">
                        <c:v>9.3395951283517942</c:v>
                      </c:pt>
                      <c:pt idx="75">
                        <c:v>9.3002689725687091</c:v>
                      </c:pt>
                      <c:pt idx="76">
                        <c:v>9.261463784114234</c:v>
                      </c:pt>
                      <c:pt idx="77">
                        <c:v>9.2231685172050959</c:v>
                      </c:pt>
                      <c:pt idx="78">
                        <c:v>9.1853724509209993</c:v>
                      </c:pt>
                      <c:pt idx="79">
                        <c:v>9.1480651769159742</c:v>
                      </c:pt>
                      <c:pt idx="80">
                        <c:v>9.111236587700434</c:v>
                      </c:pt>
                      <c:pt idx="81">
                        <c:v>9.074876865462393</c:v>
                      </c:pt>
                      <c:pt idx="82">
                        <c:v>9.0389764713982999</c:v>
                      </c:pt>
                      <c:pt idx="83">
                        <c:v>9.0035261355259788</c:v>
                      </c:pt>
                      <c:pt idx="84">
                        <c:v>8.9685168469536585</c:v>
                      </c:pt>
                      <c:pt idx="85">
                        <c:v>8.9339398445809231</c:v>
                      </c:pt>
                      <c:pt idx="86">
                        <c:v>8.8997866082087427</c:v>
                      </c:pt>
                      <c:pt idx="87">
                        <c:v>8.8660488500372487</c:v>
                      </c:pt>
                      <c:pt idx="88">
                        <c:v>8.832718506531176</c:v>
                      </c:pt>
                      <c:pt idx="89">
                        <c:v>8.799787730634046</c:v>
                      </c:pt>
                      <c:pt idx="90">
                        <c:v>8.7672488843134158</c:v>
                      </c:pt>
                      <c:pt idx="91">
                        <c:v>8.7350945314204402</c:v>
                      </c:pt>
                      <c:pt idx="92">
                        <c:v>8.7033174308480206</c:v>
                      </c:pt>
                      <c:pt idx="93">
                        <c:v>8.6719105299727879</c:v>
                      </c:pt>
                      <c:pt idx="94">
                        <c:v>8.6408669583668747</c:v>
                      </c:pt>
                      <c:pt idx="95">
                        <c:v>8.6101800217663769</c:v>
                      </c:pt>
                      <c:pt idx="96">
                        <c:v>8.5798431962840631</c:v>
                      </c:pt>
                      <c:pt idx="97">
                        <c:v>8.5498501228546004</c:v>
                      </c:pt>
                      <c:pt idx="98">
                        <c:v>8.5201946019012365</c:v>
                      </c:pt>
                      <c:pt idx="99">
                        <c:v>8.4908705882134825</c:v>
                      </c:pt>
                      <c:pt idx="100">
                        <c:v>8.4618721860258823</c:v>
                      </c:pt>
                      <c:pt idx="101">
                        <c:v>8.4331936442885524</c:v>
                      </c:pt>
                      <c:pt idx="102">
                        <c:v>8.4048293521206041</c:v>
                      </c:pt>
                      <c:pt idx="103">
                        <c:v>8.3767738344381186</c:v>
                      </c:pt>
                      <c:pt idx="104">
                        <c:v>8.349021747748699</c:v>
                      </c:pt>
                      <c:pt idx="105">
                        <c:v>8.3215678761050995</c:v>
                      </c:pt>
                      <c:pt idx="106">
                        <c:v>8.2944071272108371</c:v>
                      </c:pt>
                      <c:pt idx="107">
                        <c:v>8.267534528670982</c:v>
                      </c:pt>
                      <c:pt idx="108">
                        <c:v>8.2409452243817558</c:v>
                      </c:pt>
                      <c:pt idx="109">
                        <c:v>8.2146344710528716</c:v>
                      </c:pt>
                      <c:pt idx="110">
                        <c:v>8.1885976348567748</c:v>
                      </c:pt>
                      <c:pt idx="111">
                        <c:v>8.1628301881993952</c:v>
                      </c:pt>
                      <c:pt idx="112">
                        <c:v>8.137327706607131</c:v>
                      </c:pt>
                      <c:pt idx="113">
                        <c:v>8.1120858657251578</c:v>
                      </c:pt>
                      <c:pt idx="114">
                        <c:v>8.0871004384223326</c:v>
                      </c:pt>
                      <c:pt idx="115">
                        <c:v>8.062367291998223</c:v>
                      </c:pt>
                      <c:pt idx="116">
                        <c:v>8.0378823854880164</c:v>
                      </c:pt>
                      <c:pt idx="117">
                        <c:v>8.0136417670612374</c:v>
                      </c:pt>
                      <c:pt idx="118">
                        <c:v>7.989641571510413</c:v>
                      </c:pt>
                      <c:pt idx="119">
                        <c:v>7.9658780178260304</c:v>
                      </c:pt>
                      <c:pt idx="120">
                        <c:v>7.9423474068542754</c:v>
                      </c:pt>
                      <c:pt idx="121">
                        <c:v>7.9190461190341797</c:v>
                      </c:pt>
                      <c:pt idx="122">
                        <c:v>7.8959706122110687</c:v>
                      </c:pt>
                      <c:pt idx="123">
                        <c:v>7.8731174195231777</c:v>
                      </c:pt>
                      <c:pt idx="124">
                        <c:v>7.8504831473586467</c:v>
                      </c:pt>
                      <c:pt idx="125">
                        <c:v>7.8280644733800262</c:v>
                      </c:pt>
                      <c:pt idx="126">
                        <c:v>7.8058581446137341</c:v>
                      </c:pt>
                      <c:pt idx="127">
                        <c:v>7.7838609756019093</c:v>
                      </c:pt>
                      <c:pt idx="128">
                        <c:v>7.7620698466142581</c:v>
                      </c:pt>
                      <c:pt idx="129">
                        <c:v>7.7404817019175862</c:v>
                      </c:pt>
                      <c:pt idx="130">
                        <c:v>7.719093548100858</c:v>
                      </c:pt>
                      <c:pt idx="131">
                        <c:v>7.6979024524536177</c:v>
                      </c:pt>
                      <c:pt idx="132">
                        <c:v>7.6769055413958256</c:v>
                      </c:pt>
                      <c:pt idx="133">
                        <c:v>7.6560999989571474</c:v>
                      </c:pt>
                      <c:pt idx="134">
                        <c:v>7.635483065303875</c:v>
                      </c:pt>
                      <c:pt idx="135">
                        <c:v>7.6150520353117113</c:v>
                      </c:pt>
                      <c:pt idx="136">
                        <c:v>7.5948042571827248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E065-4352-9388-38277FCB871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EC-2 vigent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'EC2'!$A$25:$A$161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'EC2'!$S$25:$S$161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51.282076598941508</c:v>
                      </c:pt>
                      <c:pt idx="1">
                        <c:v>42.487792142741661</c:v>
                      </c:pt>
                      <c:pt idx="2">
                        <c:v>36.566102210184759</c:v>
                      </c:pt>
                      <c:pt idx="3">
                        <c:v>32.298510415416814</c:v>
                      </c:pt>
                      <c:pt idx="4">
                        <c:v>29.071895545771678</c:v>
                      </c:pt>
                      <c:pt idx="5">
                        <c:v>26.543672962862864</c:v>
                      </c:pt>
                      <c:pt idx="6">
                        <c:v>24.507202357546802</c:v>
                      </c:pt>
                      <c:pt idx="7">
                        <c:v>22.830336738669523</c:v>
                      </c:pt>
                      <c:pt idx="8">
                        <c:v>21.424570406502365</c:v>
                      </c:pt>
                      <c:pt idx="9">
                        <c:v>20.22836242967508</c:v>
                      </c:pt>
                      <c:pt idx="10">
                        <c:v>19.197572691489761</c:v>
                      </c:pt>
                      <c:pt idx="11">
                        <c:v>18.299703825830655</c:v>
                      </c:pt>
                      <c:pt idx="12">
                        <c:v>17.510290667117108</c:v>
                      </c:pt>
                      <c:pt idx="13">
                        <c:v>16.810556712790696</c:v>
                      </c:pt>
                      <c:pt idx="14">
                        <c:v>16.18584708205287</c:v>
                      </c:pt>
                      <c:pt idx="15">
                        <c:v>15.624553237859473</c:v>
                      </c:pt>
                      <c:pt idx="16">
                        <c:v>15.117358198911566</c:v>
                      </c:pt>
                      <c:pt idx="17">
                        <c:v>14.656695956121931</c:v>
                      </c:pt>
                      <c:pt idx="18">
                        <c:v>14.236357297597934</c:v>
                      </c:pt>
                      <c:pt idx="19">
                        <c:v>13.851197726324695</c:v>
                      </c:pt>
                      <c:pt idx="20">
                        <c:v>13.496917861191665</c:v>
                      </c:pt>
                      <c:pt idx="21">
                        <c:v>13.169896143658445</c:v>
                      </c:pt>
                      <c:pt idx="22">
                        <c:v>12.867059851632243</c:v>
                      </c:pt>
                      <c:pt idx="23">
                        <c:v>12.585784549725581</c:v>
                      </c:pt>
                      <c:pt idx="24">
                        <c:v>12.323814911282561</c:v>
                      </c:pt>
                      <c:pt idx="25">
                        <c:v>12.079201786492833</c:v>
                      </c:pt>
                      <c:pt idx="26">
                        <c:v>11.85025175063442</c:v>
                      </c:pt>
                      <c:pt idx="27">
                        <c:v>11.63548633316632</c:v>
                      </c:pt>
                      <c:pt idx="28">
                        <c:v>11.43360882440264</c:v>
                      </c:pt>
                      <c:pt idx="29">
                        <c:v>11.243477063551348</c:v>
                      </c:pt>
                      <c:pt idx="30">
                        <c:v>11.064080985355586</c:v>
                      </c:pt>
                      <c:pt idx="31">
                        <c:v>10.894523980452567</c:v>
                      </c:pt>
                      <c:pt idx="32">
                        <c:v>10.734007333307883</c:v>
                      </c:pt>
                      <c:pt idx="33">
                        <c:v>10.581817159799218</c:v>
                      </c:pt>
                      <c:pt idx="34">
                        <c:v>10.437313387454713</c:v>
                      </c:pt>
                      <c:pt idx="35">
                        <c:v>10.299920414516267</c:v>
                      </c:pt>
                      <c:pt idx="36">
                        <c:v>10.169119156309467</c:v>
                      </c:pt>
                      <c:pt idx="37">
                        <c:v>10.044440243922626</c:v>
                      </c:pt>
                      <c:pt idx="38">
                        <c:v>9.9254581846712089</c:v>
                      </c:pt>
                      <c:pt idx="39">
                        <c:v>9.8117863290391476</c:v>
                      </c:pt>
                      <c:pt idx="40">
                        <c:v>9.7030725168400842</c:v>
                      </c:pt>
                      <c:pt idx="41">
                        <c:v>9.5989952978139197</c:v>
                      </c:pt>
                      <c:pt idx="42">
                        <c:v>9.4992606399739632</c:v>
                      </c:pt>
                      <c:pt idx="43">
                        <c:v>9.403599053674073</c:v>
                      </c:pt>
                      <c:pt idx="44">
                        <c:v>9.311763071286915</c:v>
                      </c:pt>
                      <c:pt idx="45">
                        <c:v>9.2235250321296505</c:v>
                      </c:pt>
                      <c:pt idx="46">
                        <c:v>9.138675130274347</c:v>
                      </c:pt>
                      <c:pt idx="47">
                        <c:v>9.0570196894781834</c:v>
                      </c:pt>
                      <c:pt idx="48">
                        <c:v>8.9783796349309402</c:v>
                      </c:pt>
                      <c:pt idx="49">
                        <c:v>8.902589136057923</c:v>
                      </c:pt>
                      <c:pt idx="50">
                        <c:v>8.8294943984049343</c:v>
                      </c:pt>
                      <c:pt idx="51">
                        <c:v>8.7589525858041952</c:v>
                      </c:pt>
                      <c:pt idx="52">
                        <c:v>8.6908308566859116</c:v>
                      </c:pt>
                      <c:pt idx="53">
                        <c:v>8.6250055006476298</c:v>
                      </c:pt>
                      <c:pt idx="54">
                        <c:v>8.5613611632944497</c:v>
                      </c:pt>
                      <c:pt idx="55">
                        <c:v>8.4997901489759027</c:v>
                      </c:pt>
                      <c:pt idx="56">
                        <c:v>8.4401917924180196</c:v>
                      </c:pt>
                      <c:pt idx="57">
                        <c:v>8.3824718914201259</c:v>
                      </c:pt>
                      <c:pt idx="58">
                        <c:v>8.3265421937884803</c:v>
                      </c:pt>
                      <c:pt idx="59">
                        <c:v>8.2723199325389558</c:v>
                      </c:pt>
                      <c:pt idx="60">
                        <c:v>8.219727404140972</c:v>
                      </c:pt>
                      <c:pt idx="61">
                        <c:v>8.1686915852131214</c:v>
                      </c:pt>
                      <c:pt idx="62">
                        <c:v>8.1191437836326585</c:v>
                      </c:pt>
                      <c:pt idx="63">
                        <c:v>8.0710193204993264</c:v>
                      </c:pt>
                      <c:pt idx="64">
                        <c:v>8.0242572398091969</c:v>
                      </c:pt>
                      <c:pt idx="65">
                        <c:v>7.9788000430557746</c:v>
                      </c:pt>
                      <c:pt idx="66">
                        <c:v>7.9345934462910037</c:v>
                      </c:pt>
                      <c:pt idx="67">
                        <c:v>7.8915861574544639</c:v>
                      </c:pt>
                      <c:pt idx="68">
                        <c:v>7.849729672020537</c:v>
                      </c:pt>
                      <c:pt idx="69">
                        <c:v>7.8089780852251653</c:v>
                      </c:pt>
                      <c:pt idx="70">
                        <c:v>7.7692879193202593</c:v>
                      </c:pt>
                      <c:pt idx="71">
                        <c:v>7.7306179644677755</c:v>
                      </c:pt>
                      <c:pt idx="72">
                        <c:v>7.6929291320304554</c:v>
                      </c:pt>
                      <c:pt idx="73">
                        <c:v>7.6561843191441845</c:v>
                      </c:pt>
                      <c:pt idx="74">
                        <c:v>7.620348283570225</c:v>
                      </c:pt>
                      <c:pt idx="75">
                        <c:v>7.5853875279262954</c:v>
                      </c:pt>
                      <c:pt idx="76">
                        <c:v>7.5512701924845222</c:v>
                      </c:pt>
                      <c:pt idx="77">
                        <c:v>7.5179659558040637</c:v>
                      </c:pt>
                      <c:pt idx="78">
                        <c:v>7.485445942536729</c:v>
                      </c:pt>
                      <c:pt idx="79">
                        <c:v>7.4536826378072965</c:v>
                      </c:pt>
                      <c:pt idx="80">
                        <c:v>7.4226498076266338</c:v>
                      </c:pt>
                      <c:pt idx="81">
                        <c:v>7.3923224248462587</c:v>
                      </c:pt>
                      <c:pt idx="82">
                        <c:v>7.3626766002082515</c:v>
                      </c:pt>
                      <c:pt idx="83">
                        <c:v>7.3336895180851798</c:v>
                      </c:pt>
                      <c:pt idx="84">
                        <c:v>7.3053393765410455</c:v>
                      </c:pt>
                      <c:pt idx="85">
                        <c:v>7.2776053313772096</c:v>
                      </c:pt>
                      <c:pt idx="86">
                        <c:v>7.2504674438569046</c:v>
                      </c:pt>
                      <c:pt idx="87">
                        <c:v>7.223906631828493</c:v>
                      </c:pt>
                      <c:pt idx="88">
                        <c:v>7.1979046239918123</c:v>
                      </c:pt>
                      <c:pt idx="89">
                        <c:v>7.1724439170737577</c:v>
                      </c:pt>
                      <c:pt idx="90">
                        <c:v>7.147507735698893</c:v>
                      </c:pt>
                      <c:pt idx="91">
                        <c:v>7.1230799947588181</c:v>
                      </c:pt>
                      <c:pt idx="92">
                        <c:v>7.0991452641001489</c:v>
                      </c:pt>
                      <c:pt idx="93">
                        <c:v>7.0756887353657687</c:v>
                      </c:pt>
                      <c:pt idx="94">
                        <c:v>7.0526961908372829</c:v>
                      </c:pt>
                      <c:pt idx="95">
                        <c:v>7.0301539741388641</c:v>
                      </c:pt>
                      <c:pt idx="96">
                        <c:v>7.0080489626736782</c:v>
                      </c:pt>
                      <c:pt idx="97">
                        <c:v>6.9863685416742367</c:v>
                      </c:pt>
                      <c:pt idx="98">
                        <c:v>6.9651005797572179</c:v>
                      </c:pt>
                      <c:pt idx="99">
                        <c:v>6.9442334058817048</c:v>
                      </c:pt>
                      <c:pt idx="100">
                        <c:v>6.9237557876175284</c:v>
                      </c:pt>
                      <c:pt idx="101">
                        <c:v>6.9036569106373333</c:v>
                      </c:pt>
                      <c:pt idx="102">
                        <c:v>6.883926359352655</c:v>
                      </c:pt>
                      <c:pt idx="103">
                        <c:v>6.864554098619891</c:v>
                      </c:pt>
                      <c:pt idx="104">
                        <c:v>6.8455304564478068</c:v>
                      </c:pt>
                      <c:pt idx="105">
                        <c:v>6.826846107642913</c:v>
                      </c:pt>
                      <c:pt idx="106">
                        <c:v>6.8084920583338331</c:v>
                      </c:pt>
                      <c:pt idx="107">
                        <c:v>6.7904596313198535</c:v>
                      </c:pt>
                      <c:pt idx="108">
                        <c:v>6.7727404521927594</c:v>
                      </c:pt>
                      <c:pt idx="109">
                        <c:v>6.7553264361847081</c:v>
                      </c:pt>
                      <c:pt idx="110">
                        <c:v>6.7382097756979915</c:v>
                      </c:pt>
                      <c:pt idx="111">
                        <c:v>6.7213829284757995</c:v>
                      </c:pt>
                      <c:pt idx="112">
                        <c:v>6.7048386063757004</c:v>
                      </c:pt>
                      <c:pt idx="113">
                        <c:v>6.6885697647102331</c:v>
                      </c:pt>
                      <c:pt idx="114">
                        <c:v>6.6725695921214419</c:v>
                      </c:pt>
                      <c:pt idx="115">
                        <c:v>6.6568315009582371</c:v>
                      </c:pt>
                      <c:pt idx="116">
                        <c:v>6.6413491181277013</c:v>
                      </c:pt>
                      <c:pt idx="117">
                        <c:v>6.6261162763932102</c:v>
                      </c:pt>
                      <c:pt idx="118">
                        <c:v>6.6111270060940637</c:v>
                      </c:pt>
                      <c:pt idx="119">
                        <c:v>6.5963755272629356</c:v>
                      </c:pt>
                      <c:pt idx="120">
                        <c:v>6.581856242118997</c:v>
                      </c:pt>
                      <c:pt idx="121">
                        <c:v>6.5675637279158767</c:v>
                      </c:pt>
                      <c:pt idx="122">
                        <c:v>6.5534927301250345</c:v>
                      </c:pt>
                      <c:pt idx="123">
                        <c:v>6.539638155936311</c:v>
                      </c:pt>
                      <c:pt idx="124">
                        <c:v>6.5259950680584584</c:v>
                      </c:pt>
                      <c:pt idx="125">
                        <c:v>6.5125586788036687</c:v>
                      </c:pt>
                      <c:pt idx="126">
                        <c:v>6.4993243444409128</c:v>
                      </c:pt>
                      <c:pt idx="127">
                        <c:v>6.4862875598039782</c:v>
                      </c:pt>
                      <c:pt idx="128">
                        <c:v>6.4734439531408432</c:v>
                      </c:pt>
                      <c:pt idx="129">
                        <c:v>6.4607892811918051</c:v>
                      </c:pt>
                      <c:pt idx="130">
                        <c:v>6.4483194244846809</c:v>
                      </c:pt>
                      <c:pt idx="131">
                        <c:v>6.4360303828358134</c:v>
                      </c:pt>
                      <c:pt idx="132">
                        <c:v>6.4239182710465688</c:v>
                      </c:pt>
                      <c:pt idx="133">
                        <c:v>6.4119793147853734</c:v>
                      </c:pt>
                      <c:pt idx="134">
                        <c:v>6.4002098466460247</c:v>
                      </c:pt>
                      <c:pt idx="135">
                        <c:v>6.3886063023735362</c:v>
                      </c:pt>
                      <c:pt idx="136">
                        <c:v>6.3771652172492184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65-4352-9388-38277FCB871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065-4352-9388-38277FCB8710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tx>
            <c:v>EC-2 vigent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'EC2'!$A$25:$A$161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'EC2'!$S$25:$S$161</c:f>
              <c:numCache>
                <c:formatCode>0.00</c:formatCode>
                <c:ptCount val="137"/>
                <c:pt idx="0">
                  <c:v>51.282076598941508</c:v>
                </c:pt>
                <c:pt idx="1">
                  <c:v>42.487792142741661</c:v>
                </c:pt>
                <c:pt idx="2">
                  <c:v>36.566102210184759</c:v>
                </c:pt>
                <c:pt idx="3">
                  <c:v>32.298510415416814</c:v>
                </c:pt>
                <c:pt idx="4">
                  <c:v>29.071895545771678</c:v>
                </c:pt>
                <c:pt idx="5">
                  <c:v>26.543672962862864</c:v>
                </c:pt>
                <c:pt idx="6">
                  <c:v>24.507202357546802</c:v>
                </c:pt>
                <c:pt idx="7">
                  <c:v>22.830336738669523</c:v>
                </c:pt>
                <c:pt idx="8">
                  <c:v>21.424570406502365</c:v>
                </c:pt>
                <c:pt idx="9">
                  <c:v>20.22836242967508</c:v>
                </c:pt>
                <c:pt idx="10">
                  <c:v>19.197572691489761</c:v>
                </c:pt>
                <c:pt idx="11">
                  <c:v>18.299703825830655</c:v>
                </c:pt>
                <c:pt idx="12">
                  <c:v>17.510290667117108</c:v>
                </c:pt>
                <c:pt idx="13">
                  <c:v>16.810556712790696</c:v>
                </c:pt>
                <c:pt idx="14">
                  <c:v>16.18584708205287</c:v>
                </c:pt>
                <c:pt idx="15">
                  <c:v>15.624553237859473</c:v>
                </c:pt>
                <c:pt idx="16">
                  <c:v>15.117358198911566</c:v>
                </c:pt>
                <c:pt idx="17">
                  <c:v>14.656695956121931</c:v>
                </c:pt>
                <c:pt idx="18">
                  <c:v>14.236357297597934</c:v>
                </c:pt>
                <c:pt idx="19">
                  <c:v>13.851197726324695</c:v>
                </c:pt>
                <c:pt idx="20">
                  <c:v>13.496917861191665</c:v>
                </c:pt>
                <c:pt idx="21">
                  <c:v>13.169896143658445</c:v>
                </c:pt>
                <c:pt idx="22">
                  <c:v>12.867059851632243</c:v>
                </c:pt>
                <c:pt idx="23">
                  <c:v>12.585784549725581</c:v>
                </c:pt>
                <c:pt idx="24">
                  <c:v>12.323814911282561</c:v>
                </c:pt>
                <c:pt idx="25">
                  <c:v>12.079201786492833</c:v>
                </c:pt>
                <c:pt idx="26">
                  <c:v>11.85025175063442</c:v>
                </c:pt>
                <c:pt idx="27">
                  <c:v>11.63548633316632</c:v>
                </c:pt>
                <c:pt idx="28">
                  <c:v>11.43360882440264</c:v>
                </c:pt>
                <c:pt idx="29">
                  <c:v>11.243477063551348</c:v>
                </c:pt>
                <c:pt idx="30">
                  <c:v>11.064080985355586</c:v>
                </c:pt>
                <c:pt idx="31">
                  <c:v>10.894523980452567</c:v>
                </c:pt>
                <c:pt idx="32">
                  <c:v>10.734007333307883</c:v>
                </c:pt>
                <c:pt idx="33">
                  <c:v>10.581817159799218</c:v>
                </c:pt>
                <c:pt idx="34">
                  <c:v>10.437313387454713</c:v>
                </c:pt>
                <c:pt idx="35">
                  <c:v>10.299920414516267</c:v>
                </c:pt>
                <c:pt idx="36">
                  <c:v>10.169119156309467</c:v>
                </c:pt>
                <c:pt idx="37">
                  <c:v>10.044440243922626</c:v>
                </c:pt>
                <c:pt idx="38">
                  <c:v>9.9254581846712089</c:v>
                </c:pt>
                <c:pt idx="39">
                  <c:v>9.8117863290391476</c:v>
                </c:pt>
                <c:pt idx="40">
                  <c:v>9.7030725168400842</c:v>
                </c:pt>
                <c:pt idx="41">
                  <c:v>9.5989952978139197</c:v>
                </c:pt>
                <c:pt idx="42">
                  <c:v>9.4992606399739632</c:v>
                </c:pt>
                <c:pt idx="43">
                  <c:v>9.403599053674073</c:v>
                </c:pt>
                <c:pt idx="44">
                  <c:v>9.311763071286915</c:v>
                </c:pt>
                <c:pt idx="45">
                  <c:v>9.2235250321296505</c:v>
                </c:pt>
                <c:pt idx="46">
                  <c:v>9.138675130274347</c:v>
                </c:pt>
                <c:pt idx="47">
                  <c:v>9.0570196894781834</c:v>
                </c:pt>
                <c:pt idx="48">
                  <c:v>8.9783796349309402</c:v>
                </c:pt>
                <c:pt idx="49">
                  <c:v>8.902589136057923</c:v>
                </c:pt>
                <c:pt idx="50">
                  <c:v>8.8294943984049343</c:v>
                </c:pt>
                <c:pt idx="51">
                  <c:v>8.7589525858041952</c:v>
                </c:pt>
                <c:pt idx="52">
                  <c:v>8.6908308566859116</c:v>
                </c:pt>
                <c:pt idx="53">
                  <c:v>8.6250055006476298</c:v>
                </c:pt>
                <c:pt idx="54">
                  <c:v>8.5613611632944497</c:v>
                </c:pt>
                <c:pt idx="55">
                  <c:v>8.4997901489759027</c:v>
                </c:pt>
                <c:pt idx="56">
                  <c:v>8.4401917924180196</c:v>
                </c:pt>
                <c:pt idx="57">
                  <c:v>8.3824718914201259</c:v>
                </c:pt>
                <c:pt idx="58">
                  <c:v>8.3265421937884803</c:v>
                </c:pt>
                <c:pt idx="59">
                  <c:v>8.2723199325389558</c:v>
                </c:pt>
                <c:pt idx="60">
                  <c:v>8.219727404140972</c:v>
                </c:pt>
                <c:pt idx="61">
                  <c:v>8.1686915852131214</c:v>
                </c:pt>
                <c:pt idx="62">
                  <c:v>8.1191437836326585</c:v>
                </c:pt>
                <c:pt idx="63">
                  <c:v>8.0710193204993264</c:v>
                </c:pt>
                <c:pt idx="64">
                  <c:v>8.0242572398091969</c:v>
                </c:pt>
                <c:pt idx="65">
                  <c:v>7.9788000430557746</c:v>
                </c:pt>
                <c:pt idx="66">
                  <c:v>7.9345934462910037</c:v>
                </c:pt>
                <c:pt idx="67">
                  <c:v>7.8915861574544639</c:v>
                </c:pt>
                <c:pt idx="68">
                  <c:v>7.849729672020537</c:v>
                </c:pt>
                <c:pt idx="69">
                  <c:v>7.8089780852251653</c:v>
                </c:pt>
                <c:pt idx="70">
                  <c:v>7.7692879193202593</c:v>
                </c:pt>
                <c:pt idx="71">
                  <c:v>7.7306179644677755</c:v>
                </c:pt>
                <c:pt idx="72">
                  <c:v>7.6929291320304554</c:v>
                </c:pt>
                <c:pt idx="73">
                  <c:v>7.6561843191441845</c:v>
                </c:pt>
                <c:pt idx="74">
                  <c:v>7.620348283570225</c:v>
                </c:pt>
                <c:pt idx="75">
                  <c:v>7.5853875279262954</c:v>
                </c:pt>
                <c:pt idx="76">
                  <c:v>7.5512701924845222</c:v>
                </c:pt>
                <c:pt idx="77">
                  <c:v>7.5179659558040637</c:v>
                </c:pt>
                <c:pt idx="78">
                  <c:v>7.485445942536729</c:v>
                </c:pt>
                <c:pt idx="79">
                  <c:v>7.4536826378072965</c:v>
                </c:pt>
                <c:pt idx="80">
                  <c:v>7.4226498076266338</c:v>
                </c:pt>
                <c:pt idx="81">
                  <c:v>7.3923224248462587</c:v>
                </c:pt>
                <c:pt idx="82">
                  <c:v>7.3626766002082515</c:v>
                </c:pt>
                <c:pt idx="83">
                  <c:v>7.3336895180851798</c:v>
                </c:pt>
                <c:pt idx="84">
                  <c:v>7.3053393765410455</c:v>
                </c:pt>
                <c:pt idx="85">
                  <c:v>7.2776053313772096</c:v>
                </c:pt>
                <c:pt idx="86">
                  <c:v>7.2504674438569046</c:v>
                </c:pt>
                <c:pt idx="87">
                  <c:v>7.223906631828493</c:v>
                </c:pt>
                <c:pt idx="88">
                  <c:v>7.1979046239918123</c:v>
                </c:pt>
                <c:pt idx="89">
                  <c:v>7.1724439170737577</c:v>
                </c:pt>
                <c:pt idx="90">
                  <c:v>7.147507735698893</c:v>
                </c:pt>
                <c:pt idx="91">
                  <c:v>7.1230799947588181</c:v>
                </c:pt>
                <c:pt idx="92">
                  <c:v>7.0991452641001489</c:v>
                </c:pt>
                <c:pt idx="93">
                  <c:v>7.0756887353657687</c:v>
                </c:pt>
                <c:pt idx="94">
                  <c:v>7.0526961908372829</c:v>
                </c:pt>
                <c:pt idx="95">
                  <c:v>7.0301539741388641</c:v>
                </c:pt>
                <c:pt idx="96">
                  <c:v>7.0080489626736782</c:v>
                </c:pt>
                <c:pt idx="97">
                  <c:v>6.9863685416742367</c:v>
                </c:pt>
                <c:pt idx="98">
                  <c:v>6.9651005797572179</c:v>
                </c:pt>
                <c:pt idx="99">
                  <c:v>6.9442334058817048</c:v>
                </c:pt>
                <c:pt idx="100">
                  <c:v>6.9237557876175284</c:v>
                </c:pt>
                <c:pt idx="101">
                  <c:v>6.9036569106373333</c:v>
                </c:pt>
                <c:pt idx="102">
                  <c:v>6.883926359352655</c:v>
                </c:pt>
                <c:pt idx="103">
                  <c:v>6.864554098619891</c:v>
                </c:pt>
                <c:pt idx="104">
                  <c:v>6.8455304564478068</c:v>
                </c:pt>
                <c:pt idx="105">
                  <c:v>6.826846107642913</c:v>
                </c:pt>
                <c:pt idx="106">
                  <c:v>6.8084920583338331</c:v>
                </c:pt>
                <c:pt idx="107">
                  <c:v>6.7904596313198535</c:v>
                </c:pt>
                <c:pt idx="108">
                  <c:v>6.7727404521927594</c:v>
                </c:pt>
                <c:pt idx="109">
                  <c:v>6.7553264361847081</c:v>
                </c:pt>
                <c:pt idx="110">
                  <c:v>6.7382097756979915</c:v>
                </c:pt>
                <c:pt idx="111">
                  <c:v>6.7213829284757995</c:v>
                </c:pt>
                <c:pt idx="112">
                  <c:v>6.7048386063757004</c:v>
                </c:pt>
                <c:pt idx="113">
                  <c:v>6.6885697647102331</c:v>
                </c:pt>
                <c:pt idx="114">
                  <c:v>6.6725695921214419</c:v>
                </c:pt>
                <c:pt idx="115">
                  <c:v>6.6568315009582371</c:v>
                </c:pt>
                <c:pt idx="116">
                  <c:v>6.6413491181277013</c:v>
                </c:pt>
                <c:pt idx="117">
                  <c:v>6.6261162763932102</c:v>
                </c:pt>
                <c:pt idx="118">
                  <c:v>6.6111270060940637</c:v>
                </c:pt>
                <c:pt idx="119">
                  <c:v>6.5963755272629356</c:v>
                </c:pt>
                <c:pt idx="120">
                  <c:v>6.581856242118997</c:v>
                </c:pt>
                <c:pt idx="121">
                  <c:v>6.5675637279158767</c:v>
                </c:pt>
                <c:pt idx="122">
                  <c:v>6.5534927301250345</c:v>
                </c:pt>
                <c:pt idx="123">
                  <c:v>6.539638155936311</c:v>
                </c:pt>
                <c:pt idx="124">
                  <c:v>6.5259950680584584</c:v>
                </c:pt>
                <c:pt idx="125">
                  <c:v>6.5125586788036687</c:v>
                </c:pt>
                <c:pt idx="126">
                  <c:v>6.4993243444409128</c:v>
                </c:pt>
                <c:pt idx="127">
                  <c:v>6.4862875598039782</c:v>
                </c:pt>
                <c:pt idx="128">
                  <c:v>6.4734439531408432</c:v>
                </c:pt>
                <c:pt idx="129">
                  <c:v>6.4607892811918051</c:v>
                </c:pt>
                <c:pt idx="130">
                  <c:v>6.4483194244846809</c:v>
                </c:pt>
                <c:pt idx="131">
                  <c:v>6.4360303828358134</c:v>
                </c:pt>
                <c:pt idx="132">
                  <c:v>6.4239182710465688</c:v>
                </c:pt>
                <c:pt idx="133">
                  <c:v>6.4119793147853734</c:v>
                </c:pt>
                <c:pt idx="134">
                  <c:v>6.4002098466460247</c:v>
                </c:pt>
                <c:pt idx="135">
                  <c:v>6.3886063023735362</c:v>
                </c:pt>
                <c:pt idx="136">
                  <c:v>6.3771652172492184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E-4E8C-95D6-5AD54509D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EHE-08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'EHE-08'!$B$22:$B$158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'EHE-08'!$H$22:$H$158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15.658783986134569</c:v>
                      </c:pt>
                      <c:pt idx="1">
                        <c:v>15.459514378167423</c:v>
                      </c:pt>
                      <c:pt idx="2">
                        <c:v>15.269057457507202</c:v>
                      </c:pt>
                      <c:pt idx="3">
                        <c:v>15.086559092468701</c:v>
                      </c:pt>
                      <c:pt idx="4">
                        <c:v>14.911322564152776</c:v>
                      </c:pt>
                      <c:pt idx="5">
                        <c:v>14.742763187793452</c:v>
                      </c:pt>
                      <c:pt idx="6">
                        <c:v>14.580380184033498</c:v>
                      </c:pt>
                      <c:pt idx="7">
                        <c:v>14.42373799792121</c:v>
                      </c:pt>
                      <c:pt idx="8">
                        <c:v>14.272453233547076</c:v>
                      </c:pt>
                      <c:pt idx="9">
                        <c:v>14.126185141482708</c:v>
                      </c:pt>
                      <c:pt idx="10">
                        <c:v>13.984628467375249</c:v>
                      </c:pt>
                      <c:pt idx="11">
                        <c:v>13.847507933518628</c:v>
                      </c:pt>
                      <c:pt idx="12">
                        <c:v>13.714573887539306</c:v>
                      </c:pt>
                      <c:pt idx="13">
                        <c:v>13.585598808547454</c:v>
                      </c:pt>
                      <c:pt idx="14">
                        <c:v>13.46037445817832</c:v>
                      </c:pt>
                      <c:pt idx="15">
                        <c:v>13.338709526495862</c:v>
                      </c:pt>
                      <c:pt idx="16">
                        <c:v>13.220427664307479</c:v>
                      </c:pt>
                      <c:pt idx="17">
                        <c:v>13.105365821836205</c:v>
                      </c:pt>
                      <c:pt idx="18">
                        <c:v>12.993372833559789</c:v>
                      </c:pt>
                      <c:pt idx="19">
                        <c:v>12.88430820321603</c:v>
                      </c:pt>
                      <c:pt idx="20">
                        <c:v>12.77804105330285</c:v>
                      </c:pt>
                      <c:pt idx="21">
                        <c:v>12.674449211047856</c:v>
                      </c:pt>
                      <c:pt idx="22">
                        <c:v>12.573418408569244</c:v>
                      </c:pt>
                      <c:pt idx="23">
                        <c:v>12.474841579328837</c:v>
                      </c:pt>
                      <c:pt idx="24">
                        <c:v>12.378618236356592</c:v>
                      </c:pt>
                      <c:pt idx="25">
                        <c:v>12.28465392036258</c:v>
                      </c:pt>
                      <c:pt idx="26">
                        <c:v>12.192859707931355</c:v>
                      </c:pt>
                      <c:pt idx="27">
                        <c:v>12.103151771648825</c:v>
                      </c:pt>
                      <c:pt idx="28">
                        <c:v>12.015450985341193</c:v>
                      </c:pt>
                      <c:pt idx="29">
                        <c:v>11.929682568681887</c:v>
                      </c:pt>
                      <c:pt idx="30">
                        <c:v>11.845775766300733</c:v>
                      </c:pt>
                      <c:pt idx="31">
                        <c:v>11.76366355725127</c:v>
                      </c:pt>
                      <c:pt idx="32">
                        <c:v>11.683282391288667</c:v>
                      </c:pt>
                      <c:pt idx="33">
                        <c:v>11.604571948907429</c:v>
                      </c:pt>
                      <c:pt idx="34">
                        <c:v>11.527474922503316</c:v>
                      </c:pt>
                      <c:pt idx="35">
                        <c:v>11.451936816373566</c:v>
                      </c:pt>
                      <c:pt idx="36">
                        <c:v>11.377905763564854</c:v>
                      </c:pt>
                      <c:pt idx="37">
                        <c:v>11.305332357829471</c:v>
                      </c:pt>
                      <c:pt idx="38">
                        <c:v>11.234169499164238</c:v>
                      </c:pt>
                      <c:pt idx="39">
                        <c:v>11.164372251590201</c:v>
                      </c:pt>
                      <c:pt idx="40">
                        <c:v>11.095897711988817</c:v>
                      </c:pt>
                      <c:pt idx="41">
                        <c:v>11.028704888946613</c:v>
                      </c:pt>
                      <c:pt idx="42">
                        <c:v>10.962754590678269</c:v>
                      </c:pt>
                      <c:pt idx="43">
                        <c:v>10.898009321200583</c:v>
                      </c:pt>
                      <c:pt idx="44">
                        <c:v>10.834433184019307</c:v>
                      </c:pt>
                      <c:pt idx="45">
                        <c:v>10.77199179266888</c:v>
                      </c:pt>
                      <c:pt idx="46">
                        <c:v>10.71065218751392</c:v>
                      </c:pt>
                      <c:pt idx="47">
                        <c:v>10.650382758281429</c:v>
                      </c:pt>
                      <c:pt idx="48">
                        <c:v>10.591153171846006</c:v>
                      </c:pt>
                      <c:pt idx="49">
                        <c:v>10.532934304837351</c:v>
                      </c:pt>
                      <c:pt idx="50">
                        <c:v>10.475698180681057</c:v>
                      </c:pt>
                      <c:pt idx="51">
                        <c:v>10.419417910720536</c:v>
                      </c:pt>
                      <c:pt idx="52">
                        <c:v>10.364067639101117</c:v>
                      </c:pt>
                      <c:pt idx="53">
                        <c:v>10.309622491126479</c:v>
                      </c:pt>
                      <c:pt idx="54">
                        <c:v>10.256058524824002</c:v>
                      </c:pt>
                      <c:pt idx="55">
                        <c:v>10.203352685479073</c:v>
                      </c:pt>
                      <c:pt idx="56">
                        <c:v>10.151482762919413</c:v>
                      </c:pt>
                      <c:pt idx="57">
                        <c:v>10.100427351349584</c:v>
                      </c:pt>
                      <c:pt idx="58">
                        <c:v>10.050165811552731</c:v>
                      </c:pt>
                      <c:pt idx="59">
                        <c:v>10.00067823529213</c:v>
                      </c:pt>
                      <c:pt idx="60">
                        <c:v>9.9519454117589081</c:v>
                      </c:pt>
                      <c:pt idx="61">
                        <c:v>9.9039487959249595</c:v>
                      </c:pt>
                      <c:pt idx="62">
                        <c:v>9.8566704786713597</c:v>
                      </c:pt>
                      <c:pt idx="63">
                        <c:v>9.8100931585730198</c:v>
                      </c:pt>
                      <c:pt idx="64">
                        <c:v>9.7642001152296132</c:v>
                      </c:pt>
                      <c:pt idx="65">
                        <c:v>9.7189751840413923</c:v>
                      </c:pt>
                      <c:pt idx="66">
                        <c:v>9.6744027323362545</c:v>
                      </c:pt>
                      <c:pt idx="67">
                        <c:v>9.6304676367615478</c:v>
                      </c:pt>
                      <c:pt idx="68">
                        <c:v>9.5871552618605254</c:v>
                      </c:pt>
                      <c:pt idx="69">
                        <c:v>9.5444514397593423</c:v>
                      </c:pt>
                      <c:pt idx="70">
                        <c:v>9.5023424508957905</c:v>
                      </c:pt>
                      <c:pt idx="71">
                        <c:v>9.4608150057261113</c:v>
                      </c:pt>
                      <c:pt idx="72">
                        <c:v>9.4198562273505608</c:v>
                      </c:pt>
                      <c:pt idx="73">
                        <c:v>9.3794536350027968</c:v>
                      </c:pt>
                      <c:pt idx="74">
                        <c:v>9.3395951283517942</c:v>
                      </c:pt>
                      <c:pt idx="75">
                        <c:v>9.3002689725687091</c:v>
                      </c:pt>
                      <c:pt idx="76">
                        <c:v>9.261463784114234</c:v>
                      </c:pt>
                      <c:pt idx="77">
                        <c:v>9.2231685172050959</c:v>
                      </c:pt>
                      <c:pt idx="78">
                        <c:v>9.1853724509209993</c:v>
                      </c:pt>
                      <c:pt idx="79">
                        <c:v>9.1480651769159742</c:v>
                      </c:pt>
                      <c:pt idx="80">
                        <c:v>9.111236587700434</c:v>
                      </c:pt>
                      <c:pt idx="81">
                        <c:v>9.074876865462393</c:v>
                      </c:pt>
                      <c:pt idx="82">
                        <c:v>9.0389764713982999</c:v>
                      </c:pt>
                      <c:pt idx="83">
                        <c:v>9.0035261355259788</c:v>
                      </c:pt>
                      <c:pt idx="84">
                        <c:v>8.9685168469536585</c:v>
                      </c:pt>
                      <c:pt idx="85">
                        <c:v>8.9339398445809231</c:v>
                      </c:pt>
                      <c:pt idx="86">
                        <c:v>8.8997866082087427</c:v>
                      </c:pt>
                      <c:pt idx="87">
                        <c:v>8.8660488500372487</c:v>
                      </c:pt>
                      <c:pt idx="88">
                        <c:v>8.832718506531176</c:v>
                      </c:pt>
                      <c:pt idx="89">
                        <c:v>8.799787730634046</c:v>
                      </c:pt>
                      <c:pt idx="90">
                        <c:v>8.7672488843134158</c:v>
                      </c:pt>
                      <c:pt idx="91">
                        <c:v>8.7350945314204402</c:v>
                      </c:pt>
                      <c:pt idx="92">
                        <c:v>8.7033174308480206</c:v>
                      </c:pt>
                      <c:pt idx="93">
                        <c:v>8.6719105299727879</c:v>
                      </c:pt>
                      <c:pt idx="94">
                        <c:v>8.6408669583668747</c:v>
                      </c:pt>
                      <c:pt idx="95">
                        <c:v>8.6101800217663769</c:v>
                      </c:pt>
                      <c:pt idx="96">
                        <c:v>8.5798431962840631</c:v>
                      </c:pt>
                      <c:pt idx="97">
                        <c:v>8.5498501228546004</c:v>
                      </c:pt>
                      <c:pt idx="98">
                        <c:v>8.5201946019012365</c:v>
                      </c:pt>
                      <c:pt idx="99">
                        <c:v>8.4908705882134825</c:v>
                      </c:pt>
                      <c:pt idx="100">
                        <c:v>8.4618721860258823</c:v>
                      </c:pt>
                      <c:pt idx="101">
                        <c:v>8.4331936442885524</c:v>
                      </c:pt>
                      <c:pt idx="102">
                        <c:v>8.4048293521206041</c:v>
                      </c:pt>
                      <c:pt idx="103">
                        <c:v>8.3767738344381186</c:v>
                      </c:pt>
                      <c:pt idx="104">
                        <c:v>8.349021747748699</c:v>
                      </c:pt>
                      <c:pt idx="105">
                        <c:v>8.3215678761050995</c:v>
                      </c:pt>
                      <c:pt idx="106">
                        <c:v>8.2944071272108371</c:v>
                      </c:pt>
                      <c:pt idx="107">
                        <c:v>8.267534528670982</c:v>
                      </c:pt>
                      <c:pt idx="108">
                        <c:v>8.2409452243817558</c:v>
                      </c:pt>
                      <c:pt idx="109">
                        <c:v>8.2146344710528716</c:v>
                      </c:pt>
                      <c:pt idx="110">
                        <c:v>8.1885976348567748</c:v>
                      </c:pt>
                      <c:pt idx="111">
                        <c:v>8.1628301881993952</c:v>
                      </c:pt>
                      <c:pt idx="112">
                        <c:v>8.137327706607131</c:v>
                      </c:pt>
                      <c:pt idx="113">
                        <c:v>8.1120858657251578</c:v>
                      </c:pt>
                      <c:pt idx="114">
                        <c:v>8.0871004384223326</c:v>
                      </c:pt>
                      <c:pt idx="115">
                        <c:v>8.062367291998223</c:v>
                      </c:pt>
                      <c:pt idx="116">
                        <c:v>8.0378823854880164</c:v>
                      </c:pt>
                      <c:pt idx="117">
                        <c:v>8.0136417670612374</c:v>
                      </c:pt>
                      <c:pt idx="118">
                        <c:v>7.989641571510413</c:v>
                      </c:pt>
                      <c:pt idx="119">
                        <c:v>7.9658780178260304</c:v>
                      </c:pt>
                      <c:pt idx="120">
                        <c:v>7.9423474068542754</c:v>
                      </c:pt>
                      <c:pt idx="121">
                        <c:v>7.9190461190341797</c:v>
                      </c:pt>
                      <c:pt idx="122">
                        <c:v>7.8959706122110687</c:v>
                      </c:pt>
                      <c:pt idx="123">
                        <c:v>7.8731174195231777</c:v>
                      </c:pt>
                      <c:pt idx="124">
                        <c:v>7.8504831473586467</c:v>
                      </c:pt>
                      <c:pt idx="125">
                        <c:v>7.8280644733800262</c:v>
                      </c:pt>
                      <c:pt idx="126">
                        <c:v>7.8058581446137341</c:v>
                      </c:pt>
                      <c:pt idx="127">
                        <c:v>7.7838609756019093</c:v>
                      </c:pt>
                      <c:pt idx="128">
                        <c:v>7.7620698466142581</c:v>
                      </c:pt>
                      <c:pt idx="129">
                        <c:v>7.7404817019175862</c:v>
                      </c:pt>
                      <c:pt idx="130">
                        <c:v>7.719093548100858</c:v>
                      </c:pt>
                      <c:pt idx="131">
                        <c:v>7.6979024524536177</c:v>
                      </c:pt>
                      <c:pt idx="132">
                        <c:v>7.6769055413958256</c:v>
                      </c:pt>
                      <c:pt idx="133">
                        <c:v>7.6560999989571474</c:v>
                      </c:pt>
                      <c:pt idx="134">
                        <c:v>7.635483065303875</c:v>
                      </c:pt>
                      <c:pt idx="135">
                        <c:v>7.6150520353117113</c:v>
                      </c:pt>
                      <c:pt idx="136">
                        <c:v>7.5948042571827248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1E5E-4E8C-95D6-5AD54509D2E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AMADE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AMADE!$H$25:$H$161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51.31991277089093</c:v>
                      </c:pt>
                      <c:pt idx="1">
                        <c:v>42.513501198684686</c:v>
                      </c:pt>
                      <c:pt idx="2">
                        <c:v>36.584384546149366</c:v>
                      </c:pt>
                      <c:pt idx="3">
                        <c:v>32.312213789245931</c:v>
                      </c:pt>
                      <c:pt idx="4">
                        <c:v>29.08287644795918</c:v>
                      </c:pt>
                      <c:pt idx="5">
                        <c:v>26.553206933008848</c:v>
                      </c:pt>
                      <c:pt idx="6">
                        <c:v>24.516201024408044</c:v>
                      </c:pt>
                      <c:pt idx="7">
                        <c:v>22.839471881168201</c:v>
                      </c:pt>
                      <c:pt idx="8">
                        <c:v>21.434349243924267</c:v>
                      </c:pt>
                      <c:pt idx="9">
                        <c:v>20.239175547130877</c:v>
                      </c:pt>
                      <c:pt idx="10">
                        <c:v>19.209725758384089</c:v>
                      </c:pt>
                      <c:pt idx="11">
                        <c:v>18.313439279726072</c:v>
                      </c:pt>
                      <c:pt idx="12">
                        <c:v>17.52580294942122</c:v>
                      </c:pt>
                      <c:pt idx="13">
                        <c:v>16.828003227981775</c:v>
                      </c:pt>
                      <c:pt idx="14">
                        <c:v>16.205356242641098</c:v>
                      </c:pt>
                      <c:pt idx="15">
                        <c:v>15.64623047590198</c:v>
                      </c:pt>
                      <c:pt idx="16">
                        <c:v>15.141290528950814</c:v>
                      </c:pt>
                      <c:pt idx="17">
                        <c:v>14.682955487087503</c:v>
                      </c:pt>
                      <c:pt idx="18">
                        <c:v>14.265003969543868</c:v>
                      </c:pt>
                      <c:pt idx="19">
                        <c:v>13.882281467023528</c:v>
                      </c:pt>
                      <c:pt idx="20">
                        <c:v>13.530480302765962</c:v>
                      </c:pt>
                      <c:pt idx="21">
                        <c:v>13.205972001539504</c:v>
                      </c:pt>
                      <c:pt idx="22">
                        <c:v>12.905678041514404</c:v>
                      </c:pt>
                      <c:pt idx="23">
                        <c:v>12.6269690991935</c:v>
                      </c:pt>
                      <c:pt idx="24">
                        <c:v>12.367585709052216</c:v>
                      </c:pt>
                      <c:pt idx="25">
                        <c:v>12.125575202142789</c:v>
                      </c:pt>
                      <c:pt idx="26">
                        <c:v>11.899241150243402</c:v>
                      </c:pt>
                      <c:pt idx="27">
                        <c:v>11.687102510682539</c:v>
                      </c:pt>
                      <c:pt idx="28">
                        <c:v>11.487860364338218</c:v>
                      </c:pt>
                      <c:pt idx="29">
                        <c:v>11.300370647361971</c:v>
                      </c:pt>
                      <c:pt idx="30">
                        <c:v>11.123621651373272</c:v>
                      </c:pt>
                      <c:pt idx="31">
                        <c:v>10.956715345303113</c:v>
                      </c:pt>
                      <c:pt idx="32">
                        <c:v>10.798851781228372</c:v>
                      </c:pt>
                      <c:pt idx="33">
                        <c:v>10.64931600507555</c:v>
                      </c:pt>
                      <c:pt idx="34">
                        <c:v>10.507467014249903</c:v>
                      </c:pt>
                      <c:pt idx="35">
                        <c:v>10.372728397602248</c:v>
                      </c:pt>
                      <c:pt idx="36">
                        <c:v>10.244580365605675</c:v>
                      </c:pt>
                      <c:pt idx="37">
                        <c:v>10.122552935252363</c:v>
                      </c:pt>
                      <c:pt idx="38">
                        <c:v>10.006220078746676</c:v>
                      </c:pt>
                      <c:pt idx="39">
                        <c:v>9.8951946803593476</c:v>
                      </c:pt>
                      <c:pt idx="40">
                        <c:v>9.7891241739178572</c:v>
                      </c:pt>
                      <c:pt idx="41">
                        <c:v>9.6876867559273983</c:v>
                      </c:pt>
                      <c:pt idx="42">
                        <c:v>9.590588087454984</c:v>
                      </c:pt>
                      <c:pt idx="43">
                        <c:v>9.4975584125940546</c:v>
                      </c:pt>
                      <c:pt idx="44">
                        <c:v>9.4083500332740027</c:v>
                      </c:pt>
                      <c:pt idx="45">
                        <c:v>9.32273508994464</c:v>
                      </c:pt>
                      <c:pt idx="46">
                        <c:v>9.2405036056837577</c:v>
                      </c:pt>
                      <c:pt idx="47">
                        <c:v>9.1614617578875528</c:v>
                      </c:pt>
                      <c:pt idx="48">
                        <c:v>9.0854303471777129</c:v>
                      </c:pt>
                      <c:pt idx="49">
                        <c:v>9.0122434377093263</c:v>
                      </c:pt>
                      <c:pt idx="50">
                        <c:v>8.9417471468601732</c:v>
                      </c:pt>
                      <c:pt idx="51">
                        <c:v>8.8737985654610636</c:v>
                      </c:pt>
                      <c:pt idx="52">
                        <c:v>8.8082647923983366</c:v>
                      </c:pt>
                      <c:pt idx="53">
                        <c:v>8.7450220696717516</c:v>
                      </c:pt>
                      <c:pt idx="54">
                        <c:v>8.683955005896042</c:v>
                      </c:pt>
                      <c:pt idx="55">
                        <c:v>8.624955877850633</c:v>
                      </c:pt>
                      <c:pt idx="56">
                        <c:v>8.5679240010573281</c:v>
                      </c:pt>
                      <c:pt idx="57">
                        <c:v>8.5127651615396918</c:v>
                      </c:pt>
                      <c:pt idx="58">
                        <c:v>8.4593911019222041</c:v>
                      </c:pt>
                      <c:pt idx="59">
                        <c:v>8.4077190558892845</c:v>
                      </c:pt>
                      <c:pt idx="60">
                        <c:v>8.3576713257658461</c:v>
                      </c:pt>
                      <c:pt idx="61">
                        <c:v>8.3091748986205989</c:v>
                      </c:pt>
                      <c:pt idx="62">
                        <c:v>8.2621610968462065</c:v>
                      </c:pt>
                      <c:pt idx="63">
                        <c:v>8.2165652596496752</c:v>
                      </c:pt>
                      <c:pt idx="64">
                        <c:v>8.1723264523024088</c:v>
                      </c:pt>
                      <c:pt idx="65">
                        <c:v>8.1293872003618119</c:v>
                      </c:pt>
                      <c:pt idx="66">
                        <c:v>8.0876932463921243</c:v>
                      </c:pt>
                      <c:pt idx="67">
                        <c:v>8.047193326988646</c:v>
                      </c:pt>
                      <c:pt idx="68">
                        <c:v>8.007838968151276</c:v>
                      </c:pt>
                      <c:pt idx="69">
                        <c:v>7.9695842972657669</c:v>
                      </c:pt>
                      <c:pt idx="70">
                        <c:v>7.9323858701376508</c:v>
                      </c:pt>
                      <c:pt idx="71">
                        <c:v>7.8962025116884451</c:v>
                      </c:pt>
                      <c:pt idx="72">
                        <c:v>7.8609951690686124</c:v>
                      </c:pt>
                      <c:pt idx="73">
                        <c:v>7.8267267760702719</c:v>
                      </c:pt>
                      <c:pt idx="74">
                        <c:v>7.7933621278360796</c:v>
                      </c:pt>
                      <c:pt idx="75">
                        <c:v>7.7608677649614943</c:v>
                      </c:pt>
                      <c:pt idx="76">
                        <c:v>7.7292118661771774</c:v>
                      </c:pt>
                      <c:pt idx="77">
                        <c:v>7.6983641488778067</c:v>
                      </c:pt>
                      <c:pt idx="78">
                        <c:v>7.6682957768346078</c:v>
                      </c:pt>
                      <c:pt idx="79">
                        <c:v>7.6389792744921809</c:v>
                      </c:pt>
                      <c:pt idx="80">
                        <c:v>7.6103884473068044</c:v>
                      </c:pt>
                      <c:pt idx="81">
                        <c:v>7.5824983076339985</c:v>
                      </c:pt>
                      <c:pt idx="82">
                        <c:v>7.5552850057185363</c:v>
                      </c:pt>
                      <c:pt idx="83">
                        <c:v>7.5287257653807949</c:v>
                      </c:pt>
                      <c:pt idx="84">
                        <c:v>7.5027988240299361</c:v>
                      </c:pt>
                      <c:pt idx="85">
                        <c:v>7.4774833766672879</c:v>
                      </c:pt>
                      <c:pt idx="86">
                        <c:v>7.4527595235729827</c:v>
                      </c:pt>
                      <c:pt idx="87">
                        <c:v>7.4286082213956348</c:v>
                      </c:pt>
                      <c:pt idx="88">
                        <c:v>7.4050112373889778</c:v>
                      </c:pt>
                      <c:pt idx="89">
                        <c:v>7.3819511065611962</c:v>
                      </c:pt>
                      <c:pt idx="90">
                        <c:v>7.3594110915224569</c:v>
                      </c:pt>
                      <c:pt idx="91">
                        <c:v>7.3373751448340707</c:v>
                      </c:pt>
                      <c:pt idx="92">
                        <c:v>7.3158278736788214</c:v>
                      </c:pt>
                      <c:pt idx="93">
                        <c:v>7.2947545066869459</c:v>
                      </c:pt>
                      <c:pt idx="94">
                        <c:v>7.2741408627654067</c:v>
                      </c:pt>
                      <c:pt idx="95">
                        <c:v>7.2539733217904816</c:v>
                      </c:pt>
                      <c:pt idx="96">
                        <c:v>7.2342387970346742</c:v>
                      </c:pt>
                      <c:pt idx="97">
                        <c:v>7.2149247092091073</c:v>
                      </c:pt>
                      <c:pt idx="98">
                        <c:v>7.1960189620118031</c:v>
                      </c:pt>
                      <c:pt idx="99">
                        <c:v>7.1775099190806788</c:v>
                      </c:pt>
                      <c:pt idx="100">
                        <c:v>7.1593863822577575</c:v>
                      </c:pt>
                      <c:pt idx="101">
                        <c:v>7.141637571078217</c:v>
                      </c:pt>
                      <c:pt idx="102">
                        <c:v>7.1242531034042891</c:v>
                      </c:pt>
                      <c:pt idx="103">
                        <c:v>7.1072229771300179</c:v>
                      </c:pt>
                      <c:pt idx="104">
                        <c:v>7.0905375528882058</c:v>
                      </c:pt>
                      <c:pt idx="105">
                        <c:v>7.0741875376959822</c:v>
                      </c:pt>
                      <c:pt idx="106">
                        <c:v>7.0581639694799527</c:v>
                      </c:pt>
                      <c:pt idx="107">
                        <c:v>7.0424582024260687</c:v>
                      </c:pt>
                      <c:pt idx="108">
                        <c:v>7.0270618931033226</c:v>
                      </c:pt>
                      <c:pt idx="109">
                        <c:v>7.0119669873138459</c:v>
                      </c:pt>
                      <c:pt idx="110">
                        <c:v>6.9971657076253528</c:v>
                      </c:pt>
                      <c:pt idx="111">
                        <c:v>6.9826505415448921</c:v>
                      </c:pt>
                      <c:pt idx="112">
                        <c:v>6.9684142302956324</c:v>
                      </c:pt>
                      <c:pt idx="113">
                        <c:v>6.9544497581610472</c:v>
                      </c:pt>
                      <c:pt idx="114">
                        <c:v>6.9407503423632475</c:v>
                      </c:pt>
                      <c:pt idx="115">
                        <c:v>6.9273094234443722</c:v>
                      </c:pt>
                      <c:pt idx="116">
                        <c:v>6.914120656122094</c:v>
                      </c:pt>
                      <c:pt idx="117">
                        <c:v>6.9011779005920975</c:v>
                      </c:pt>
                      <c:pt idx="118">
                        <c:v>6.8884752142521979</c:v>
                      </c:pt>
                      <c:pt idx="119">
                        <c:v>6.8760068438243964</c:v>
                      </c:pt>
                      <c:pt idx="120">
                        <c:v>6.8637672178526863</c:v>
                      </c:pt>
                      <c:pt idx="121">
                        <c:v>6.8517509395557878</c:v>
                      </c:pt>
                      <c:pt idx="122">
                        <c:v>6.8399527800153699</c:v>
                      </c:pt>
                      <c:pt idx="123">
                        <c:v>6.8283676716814394</c:v>
                      </c:pt>
                      <c:pt idx="124">
                        <c:v>6.8169907021778364</c:v>
                      </c:pt>
                      <c:pt idx="125">
                        <c:v>6.8058171083916434</c:v>
                      </c:pt>
                      <c:pt idx="126">
                        <c:v>6.7948422708315146</c:v>
                      </c:pt>
                      <c:pt idx="127">
                        <c:v>6.7840617082406531</c:v>
                      </c:pt>
                      <c:pt idx="128">
                        <c:v>6.7734710724511142</c:v>
                      </c:pt>
                      <c:pt idx="129">
                        <c:v>6.7630661434669115</c:v>
                      </c:pt>
                      <c:pt idx="130">
                        <c:v>6.7528428247640839</c:v>
                      </c:pt>
                      <c:pt idx="131">
                        <c:v>6.742797138796635</c:v>
                      </c:pt>
                      <c:pt idx="132">
                        <c:v>6.7329252226978706</c:v>
                      </c:pt>
                      <c:pt idx="133">
                        <c:v>6.7232233241672565</c:v>
                      </c:pt>
                      <c:pt idx="134">
                        <c:v>6.7136877975335434</c:v>
                      </c:pt>
                      <c:pt idx="135">
                        <c:v>6.7043150999853278</c:v>
                      </c:pt>
                      <c:pt idx="136">
                        <c:v>6.6951017879608372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E5E-4E8C-95D6-5AD54509D2E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E5E-4E8C-95D6-5AD54509D2EE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'EC2 nou simplificat'!$J$24</c:f>
              <c:strCache>
                <c:ptCount val="1"/>
                <c:pt idx="0">
                  <c:v>δtot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'EC2 nou simplificat'!$B$25:$B$161</c:f>
              <c:numCache>
                <c:formatCode>0.000</c:formatCode>
                <c:ptCount val="137"/>
                <c:pt idx="0">
                  <c:v>2.9691995607797332E-2</c:v>
                </c:pt>
                <c:pt idx="1">
                  <c:v>3.56303947293568E-2</c:v>
                </c:pt>
                <c:pt idx="2">
                  <c:v>4.1568793850916261E-2</c:v>
                </c:pt>
                <c:pt idx="3">
                  <c:v>4.7507192972475729E-2</c:v>
                </c:pt>
                <c:pt idx="4">
                  <c:v>5.3445592094035203E-2</c:v>
                </c:pt>
                <c:pt idx="5">
                  <c:v>5.9383991215594671E-2</c:v>
                </c:pt>
                <c:pt idx="6">
                  <c:v>6.5322390337154146E-2</c:v>
                </c:pt>
                <c:pt idx="7">
                  <c:v>7.1260789458713614E-2</c:v>
                </c:pt>
                <c:pt idx="8">
                  <c:v>7.7199188580273082E-2</c:v>
                </c:pt>
                <c:pt idx="9">
                  <c:v>8.3137587701832563E-2</c:v>
                </c:pt>
                <c:pt idx="10">
                  <c:v>8.9075986823392031E-2</c:v>
                </c:pt>
                <c:pt idx="11">
                  <c:v>9.5014385944951499E-2</c:v>
                </c:pt>
                <c:pt idx="12">
                  <c:v>0.10095278506651097</c:v>
                </c:pt>
                <c:pt idx="13">
                  <c:v>0.10689118418807045</c:v>
                </c:pt>
                <c:pt idx="14">
                  <c:v>0.11282958330962992</c:v>
                </c:pt>
                <c:pt idx="15">
                  <c:v>0.11876798243118938</c:v>
                </c:pt>
              </c:numCache>
            </c:numRef>
          </c:xVal>
          <c:yVal>
            <c:numRef>
              <c:f>'EC2 nou simplificat'!$U$25:$U$161</c:f>
              <c:numCache>
                <c:formatCode>General</c:formatCode>
                <c:ptCount val="13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41-40C8-B0FA-D1B328FFE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306320"/>
        <c:axId val="737302160"/>
      </c:scatterChart>
      <c:valAx>
        <c:axId val="73730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7302160"/>
        <c:crosses val="autoZero"/>
        <c:crossBetween val="midCat"/>
      </c:valAx>
      <c:valAx>
        <c:axId val="7373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730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AMADE!$H$24</c:f>
              <c:strCache>
                <c:ptCount val="1"/>
                <c:pt idx="0">
                  <c:v>δtot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AMADE!$A$25:$A$161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AMADE!$H$25:$H$161</c:f>
              <c:numCache>
                <c:formatCode>0.00</c:formatCode>
                <c:ptCount val="137"/>
                <c:pt idx="0">
                  <c:v>51.31991277089093</c:v>
                </c:pt>
                <c:pt idx="1">
                  <c:v>42.513501198684686</c:v>
                </c:pt>
                <c:pt idx="2">
                  <c:v>36.584384546149366</c:v>
                </c:pt>
                <c:pt idx="3">
                  <c:v>32.312213789245931</c:v>
                </c:pt>
                <c:pt idx="4">
                  <c:v>29.08287644795918</c:v>
                </c:pt>
                <c:pt idx="5">
                  <c:v>26.553206933008848</c:v>
                </c:pt>
                <c:pt idx="6">
                  <c:v>24.516201024408044</c:v>
                </c:pt>
                <c:pt idx="7">
                  <c:v>22.839471881168201</c:v>
                </c:pt>
                <c:pt idx="8">
                  <c:v>21.434349243924267</c:v>
                </c:pt>
                <c:pt idx="9">
                  <c:v>20.239175547130877</c:v>
                </c:pt>
                <c:pt idx="10">
                  <c:v>19.209725758384089</c:v>
                </c:pt>
                <c:pt idx="11">
                  <c:v>18.313439279726072</c:v>
                </c:pt>
                <c:pt idx="12">
                  <c:v>17.52580294942122</c:v>
                </c:pt>
                <c:pt idx="13">
                  <c:v>16.828003227981775</c:v>
                </c:pt>
                <c:pt idx="14">
                  <c:v>16.205356242641098</c:v>
                </c:pt>
                <c:pt idx="15">
                  <c:v>15.64623047590198</c:v>
                </c:pt>
                <c:pt idx="16">
                  <c:v>15.141290528950814</c:v>
                </c:pt>
                <c:pt idx="17">
                  <c:v>14.682955487087503</c:v>
                </c:pt>
                <c:pt idx="18">
                  <c:v>14.265003969543868</c:v>
                </c:pt>
                <c:pt idx="19">
                  <c:v>13.882281467023528</c:v>
                </c:pt>
                <c:pt idx="20">
                  <c:v>13.530480302765962</c:v>
                </c:pt>
                <c:pt idx="21">
                  <c:v>13.205972001539504</c:v>
                </c:pt>
                <c:pt idx="22">
                  <c:v>12.905678041514404</c:v>
                </c:pt>
                <c:pt idx="23">
                  <c:v>12.6269690991935</c:v>
                </c:pt>
                <c:pt idx="24">
                  <c:v>12.367585709052216</c:v>
                </c:pt>
                <c:pt idx="25">
                  <c:v>12.125575202142789</c:v>
                </c:pt>
                <c:pt idx="26">
                  <c:v>11.899241150243402</c:v>
                </c:pt>
                <c:pt idx="27">
                  <c:v>11.687102510682539</c:v>
                </c:pt>
                <c:pt idx="28">
                  <c:v>11.487860364338218</c:v>
                </c:pt>
                <c:pt idx="29">
                  <c:v>11.300370647361971</c:v>
                </c:pt>
                <c:pt idx="30">
                  <c:v>11.123621651373272</c:v>
                </c:pt>
                <c:pt idx="31">
                  <c:v>10.956715345303113</c:v>
                </c:pt>
                <c:pt idx="32">
                  <c:v>10.798851781228372</c:v>
                </c:pt>
                <c:pt idx="33">
                  <c:v>10.64931600507555</c:v>
                </c:pt>
                <c:pt idx="34">
                  <c:v>10.507467014249903</c:v>
                </c:pt>
                <c:pt idx="35">
                  <c:v>10.372728397602248</c:v>
                </c:pt>
                <c:pt idx="36">
                  <c:v>10.244580365605675</c:v>
                </c:pt>
                <c:pt idx="37">
                  <c:v>10.122552935252363</c:v>
                </c:pt>
                <c:pt idx="38">
                  <c:v>10.006220078746676</c:v>
                </c:pt>
                <c:pt idx="39">
                  <c:v>9.8951946803593476</c:v>
                </c:pt>
                <c:pt idx="40">
                  <c:v>9.7891241739178572</c:v>
                </c:pt>
                <c:pt idx="41">
                  <c:v>9.6876867559273983</c:v>
                </c:pt>
                <c:pt idx="42">
                  <c:v>9.590588087454984</c:v>
                </c:pt>
                <c:pt idx="43">
                  <c:v>9.4975584125940546</c:v>
                </c:pt>
                <c:pt idx="44">
                  <c:v>9.4083500332740027</c:v>
                </c:pt>
                <c:pt idx="45">
                  <c:v>9.32273508994464</c:v>
                </c:pt>
                <c:pt idx="46">
                  <c:v>9.2405036056837577</c:v>
                </c:pt>
                <c:pt idx="47">
                  <c:v>9.1614617578875528</c:v>
                </c:pt>
                <c:pt idx="48">
                  <c:v>9.0854303471777129</c:v>
                </c:pt>
                <c:pt idx="49">
                  <c:v>9.0122434377093263</c:v>
                </c:pt>
                <c:pt idx="50">
                  <c:v>8.9417471468601732</c:v>
                </c:pt>
                <c:pt idx="51">
                  <c:v>8.8737985654610636</c:v>
                </c:pt>
                <c:pt idx="52">
                  <c:v>8.8082647923983366</c:v>
                </c:pt>
                <c:pt idx="53">
                  <c:v>8.7450220696717516</c:v>
                </c:pt>
                <c:pt idx="54">
                  <c:v>8.683955005896042</c:v>
                </c:pt>
                <c:pt idx="55">
                  <c:v>8.624955877850633</c:v>
                </c:pt>
                <c:pt idx="56">
                  <c:v>8.5679240010573281</c:v>
                </c:pt>
                <c:pt idx="57">
                  <c:v>8.5127651615396918</c:v>
                </c:pt>
                <c:pt idx="58">
                  <c:v>8.4593911019222041</c:v>
                </c:pt>
                <c:pt idx="59">
                  <c:v>8.4077190558892845</c:v>
                </c:pt>
                <c:pt idx="60">
                  <c:v>8.3576713257658461</c:v>
                </c:pt>
                <c:pt idx="61">
                  <c:v>8.3091748986205989</c:v>
                </c:pt>
                <c:pt idx="62">
                  <c:v>8.2621610968462065</c:v>
                </c:pt>
                <c:pt idx="63">
                  <c:v>8.2165652596496752</c:v>
                </c:pt>
                <c:pt idx="64">
                  <c:v>8.1723264523024088</c:v>
                </c:pt>
                <c:pt idx="65">
                  <c:v>8.1293872003618119</c:v>
                </c:pt>
                <c:pt idx="66">
                  <c:v>8.0876932463921243</c:v>
                </c:pt>
                <c:pt idx="67">
                  <c:v>8.047193326988646</c:v>
                </c:pt>
                <c:pt idx="68">
                  <c:v>8.007838968151276</c:v>
                </c:pt>
                <c:pt idx="69">
                  <c:v>7.9695842972657669</c:v>
                </c:pt>
                <c:pt idx="70">
                  <c:v>7.9323858701376508</c:v>
                </c:pt>
                <c:pt idx="71">
                  <c:v>7.8962025116884451</c:v>
                </c:pt>
                <c:pt idx="72">
                  <c:v>7.8609951690686124</c:v>
                </c:pt>
                <c:pt idx="73">
                  <c:v>7.8267267760702719</c:v>
                </c:pt>
                <c:pt idx="74">
                  <c:v>7.7933621278360796</c:v>
                </c:pt>
                <c:pt idx="75">
                  <c:v>7.7608677649614943</c:v>
                </c:pt>
                <c:pt idx="76">
                  <c:v>7.7292118661771774</c:v>
                </c:pt>
                <c:pt idx="77">
                  <c:v>7.6983641488778067</c:v>
                </c:pt>
                <c:pt idx="78">
                  <c:v>7.6682957768346078</c:v>
                </c:pt>
                <c:pt idx="79">
                  <c:v>7.6389792744921809</c:v>
                </c:pt>
                <c:pt idx="80">
                  <c:v>7.6103884473068044</c:v>
                </c:pt>
                <c:pt idx="81">
                  <c:v>7.5824983076339985</c:v>
                </c:pt>
                <c:pt idx="82">
                  <c:v>7.5552850057185363</c:v>
                </c:pt>
                <c:pt idx="83">
                  <c:v>7.5287257653807949</c:v>
                </c:pt>
                <c:pt idx="84">
                  <c:v>7.5027988240299361</c:v>
                </c:pt>
                <c:pt idx="85">
                  <c:v>7.4774833766672879</c:v>
                </c:pt>
                <c:pt idx="86">
                  <c:v>7.4527595235729827</c:v>
                </c:pt>
                <c:pt idx="87">
                  <c:v>7.4286082213956348</c:v>
                </c:pt>
                <c:pt idx="88">
                  <c:v>7.4050112373889778</c:v>
                </c:pt>
                <c:pt idx="89">
                  <c:v>7.3819511065611962</c:v>
                </c:pt>
                <c:pt idx="90">
                  <c:v>7.3594110915224569</c:v>
                </c:pt>
                <c:pt idx="91">
                  <c:v>7.3373751448340707</c:v>
                </c:pt>
                <c:pt idx="92">
                  <c:v>7.3158278736788214</c:v>
                </c:pt>
                <c:pt idx="93">
                  <c:v>7.2947545066869459</c:v>
                </c:pt>
                <c:pt idx="94">
                  <c:v>7.2741408627654067</c:v>
                </c:pt>
                <c:pt idx="95">
                  <c:v>7.2539733217904816</c:v>
                </c:pt>
                <c:pt idx="96">
                  <c:v>7.2342387970346742</c:v>
                </c:pt>
                <c:pt idx="97">
                  <c:v>7.2149247092091073</c:v>
                </c:pt>
                <c:pt idx="98">
                  <c:v>7.1960189620118031</c:v>
                </c:pt>
                <c:pt idx="99">
                  <c:v>7.1775099190806788</c:v>
                </c:pt>
                <c:pt idx="100">
                  <c:v>7.1593863822577575</c:v>
                </c:pt>
                <c:pt idx="101">
                  <c:v>7.141637571078217</c:v>
                </c:pt>
                <c:pt idx="102">
                  <c:v>7.1242531034042891</c:v>
                </c:pt>
                <c:pt idx="103">
                  <c:v>7.1072229771300179</c:v>
                </c:pt>
                <c:pt idx="104">
                  <c:v>7.0905375528882058</c:v>
                </c:pt>
                <c:pt idx="105">
                  <c:v>7.0741875376959822</c:v>
                </c:pt>
                <c:pt idx="106">
                  <c:v>7.0581639694799527</c:v>
                </c:pt>
                <c:pt idx="107">
                  <c:v>7.0424582024260687</c:v>
                </c:pt>
                <c:pt idx="108">
                  <c:v>7.0270618931033226</c:v>
                </c:pt>
                <c:pt idx="109">
                  <c:v>7.0119669873138459</c:v>
                </c:pt>
                <c:pt idx="110">
                  <c:v>6.9971657076253528</c:v>
                </c:pt>
                <c:pt idx="111">
                  <c:v>6.9826505415448921</c:v>
                </c:pt>
                <c:pt idx="112">
                  <c:v>6.9684142302956324</c:v>
                </c:pt>
                <c:pt idx="113">
                  <c:v>6.9544497581610472</c:v>
                </c:pt>
                <c:pt idx="114">
                  <c:v>6.9407503423632475</c:v>
                </c:pt>
                <c:pt idx="115">
                  <c:v>6.9273094234443722</c:v>
                </c:pt>
                <c:pt idx="116">
                  <c:v>6.914120656122094</c:v>
                </c:pt>
                <c:pt idx="117">
                  <c:v>6.9011779005920975</c:v>
                </c:pt>
                <c:pt idx="118">
                  <c:v>6.8884752142521979</c:v>
                </c:pt>
                <c:pt idx="119">
                  <c:v>6.8760068438243964</c:v>
                </c:pt>
                <c:pt idx="120">
                  <c:v>6.8637672178526863</c:v>
                </c:pt>
                <c:pt idx="121">
                  <c:v>6.8517509395557878</c:v>
                </c:pt>
                <c:pt idx="122">
                  <c:v>6.8399527800153699</c:v>
                </c:pt>
                <c:pt idx="123">
                  <c:v>6.8283676716814394</c:v>
                </c:pt>
                <c:pt idx="124">
                  <c:v>6.8169907021778364</c:v>
                </c:pt>
                <c:pt idx="125">
                  <c:v>6.8058171083916434</c:v>
                </c:pt>
                <c:pt idx="126">
                  <c:v>6.7948422708315146</c:v>
                </c:pt>
                <c:pt idx="127">
                  <c:v>6.7840617082406531</c:v>
                </c:pt>
                <c:pt idx="128">
                  <c:v>6.7734710724511142</c:v>
                </c:pt>
                <c:pt idx="129">
                  <c:v>6.7630661434669115</c:v>
                </c:pt>
                <c:pt idx="130">
                  <c:v>6.7528428247640839</c:v>
                </c:pt>
                <c:pt idx="131">
                  <c:v>6.742797138796635</c:v>
                </c:pt>
                <c:pt idx="132">
                  <c:v>6.7329252226978706</c:v>
                </c:pt>
                <c:pt idx="133">
                  <c:v>6.7232233241672565</c:v>
                </c:pt>
                <c:pt idx="134">
                  <c:v>6.7136877975335434</c:v>
                </c:pt>
                <c:pt idx="135">
                  <c:v>6.7043150999853278</c:v>
                </c:pt>
                <c:pt idx="136">
                  <c:v>6.6951017879608372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6B-4181-BB58-CD310B420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306320"/>
        <c:axId val="737302160"/>
      </c:scatterChart>
      <c:valAx>
        <c:axId val="73730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7302160"/>
        <c:crosses val="autoZero"/>
        <c:crossBetween val="midCat"/>
      </c:valAx>
      <c:valAx>
        <c:axId val="7373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730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AMADE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AMADE!$A$25:$A$161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AMADE!$H$25:$H$161</c:f>
              <c:numCache>
                <c:formatCode>0.00</c:formatCode>
                <c:ptCount val="137"/>
                <c:pt idx="0">
                  <c:v>51.31991277089093</c:v>
                </c:pt>
                <c:pt idx="1">
                  <c:v>42.513501198684686</c:v>
                </c:pt>
                <c:pt idx="2">
                  <c:v>36.584384546149366</c:v>
                </c:pt>
                <c:pt idx="3">
                  <c:v>32.312213789245931</c:v>
                </c:pt>
                <c:pt idx="4">
                  <c:v>29.08287644795918</c:v>
                </c:pt>
                <c:pt idx="5">
                  <c:v>26.553206933008848</c:v>
                </c:pt>
                <c:pt idx="6">
                  <c:v>24.516201024408044</c:v>
                </c:pt>
                <c:pt idx="7">
                  <c:v>22.839471881168201</c:v>
                </c:pt>
                <c:pt idx="8">
                  <c:v>21.434349243924267</c:v>
                </c:pt>
                <c:pt idx="9">
                  <c:v>20.239175547130877</c:v>
                </c:pt>
                <c:pt idx="10">
                  <c:v>19.209725758384089</c:v>
                </c:pt>
                <c:pt idx="11">
                  <c:v>18.313439279726072</c:v>
                </c:pt>
                <c:pt idx="12">
                  <c:v>17.52580294942122</c:v>
                </c:pt>
                <c:pt idx="13">
                  <c:v>16.828003227981775</c:v>
                </c:pt>
                <c:pt idx="14">
                  <c:v>16.205356242641098</c:v>
                </c:pt>
                <c:pt idx="15">
                  <c:v>15.64623047590198</c:v>
                </c:pt>
                <c:pt idx="16">
                  <c:v>15.141290528950814</c:v>
                </c:pt>
                <c:pt idx="17">
                  <c:v>14.682955487087503</c:v>
                </c:pt>
                <c:pt idx="18">
                  <c:v>14.265003969543868</c:v>
                </c:pt>
                <c:pt idx="19">
                  <c:v>13.882281467023528</c:v>
                </c:pt>
                <c:pt idx="20">
                  <c:v>13.530480302765962</c:v>
                </c:pt>
                <c:pt idx="21">
                  <c:v>13.205972001539504</c:v>
                </c:pt>
                <c:pt idx="22">
                  <c:v>12.905678041514404</c:v>
                </c:pt>
                <c:pt idx="23">
                  <c:v>12.6269690991935</c:v>
                </c:pt>
                <c:pt idx="24">
                  <c:v>12.367585709052216</c:v>
                </c:pt>
                <c:pt idx="25">
                  <c:v>12.125575202142789</c:v>
                </c:pt>
                <c:pt idx="26">
                  <c:v>11.899241150243402</c:v>
                </c:pt>
                <c:pt idx="27">
                  <c:v>11.687102510682539</c:v>
                </c:pt>
                <c:pt idx="28">
                  <c:v>11.487860364338218</c:v>
                </c:pt>
                <c:pt idx="29">
                  <c:v>11.300370647361971</c:v>
                </c:pt>
                <c:pt idx="30">
                  <c:v>11.123621651373272</c:v>
                </c:pt>
                <c:pt idx="31">
                  <c:v>10.956715345303113</c:v>
                </c:pt>
                <c:pt idx="32">
                  <c:v>10.798851781228372</c:v>
                </c:pt>
                <c:pt idx="33">
                  <c:v>10.64931600507555</c:v>
                </c:pt>
                <c:pt idx="34">
                  <c:v>10.507467014249903</c:v>
                </c:pt>
                <c:pt idx="35">
                  <c:v>10.372728397602248</c:v>
                </c:pt>
                <c:pt idx="36">
                  <c:v>10.244580365605675</c:v>
                </c:pt>
                <c:pt idx="37">
                  <c:v>10.122552935252363</c:v>
                </c:pt>
                <c:pt idx="38">
                  <c:v>10.006220078746676</c:v>
                </c:pt>
                <c:pt idx="39">
                  <c:v>9.8951946803593476</c:v>
                </c:pt>
                <c:pt idx="40">
                  <c:v>9.7891241739178572</c:v>
                </c:pt>
                <c:pt idx="41">
                  <c:v>9.6876867559273983</c:v>
                </c:pt>
                <c:pt idx="42">
                  <c:v>9.590588087454984</c:v>
                </c:pt>
                <c:pt idx="43">
                  <c:v>9.4975584125940546</c:v>
                </c:pt>
                <c:pt idx="44">
                  <c:v>9.4083500332740027</c:v>
                </c:pt>
                <c:pt idx="45">
                  <c:v>9.32273508994464</c:v>
                </c:pt>
                <c:pt idx="46">
                  <c:v>9.2405036056837577</c:v>
                </c:pt>
                <c:pt idx="47">
                  <c:v>9.1614617578875528</c:v>
                </c:pt>
                <c:pt idx="48">
                  <c:v>9.0854303471777129</c:v>
                </c:pt>
                <c:pt idx="49">
                  <c:v>9.0122434377093263</c:v>
                </c:pt>
                <c:pt idx="50">
                  <c:v>8.9417471468601732</c:v>
                </c:pt>
                <c:pt idx="51">
                  <c:v>8.8737985654610636</c:v>
                </c:pt>
                <c:pt idx="52">
                  <c:v>8.8082647923983366</c:v>
                </c:pt>
                <c:pt idx="53">
                  <c:v>8.7450220696717516</c:v>
                </c:pt>
                <c:pt idx="54">
                  <c:v>8.683955005896042</c:v>
                </c:pt>
                <c:pt idx="55">
                  <c:v>8.624955877850633</c:v>
                </c:pt>
                <c:pt idx="56">
                  <c:v>8.5679240010573281</c:v>
                </c:pt>
                <c:pt idx="57">
                  <c:v>8.5127651615396918</c:v>
                </c:pt>
                <c:pt idx="58">
                  <c:v>8.4593911019222041</c:v>
                </c:pt>
                <c:pt idx="59">
                  <c:v>8.4077190558892845</c:v>
                </c:pt>
                <c:pt idx="60">
                  <c:v>8.3576713257658461</c:v>
                </c:pt>
                <c:pt idx="61">
                  <c:v>8.3091748986205989</c:v>
                </c:pt>
                <c:pt idx="62">
                  <c:v>8.2621610968462065</c:v>
                </c:pt>
                <c:pt idx="63">
                  <c:v>8.2165652596496752</c:v>
                </c:pt>
                <c:pt idx="64">
                  <c:v>8.1723264523024088</c:v>
                </c:pt>
                <c:pt idx="65">
                  <c:v>8.1293872003618119</c:v>
                </c:pt>
                <c:pt idx="66">
                  <c:v>8.0876932463921243</c:v>
                </c:pt>
                <c:pt idx="67">
                  <c:v>8.047193326988646</c:v>
                </c:pt>
                <c:pt idx="68">
                  <c:v>8.007838968151276</c:v>
                </c:pt>
                <c:pt idx="69">
                  <c:v>7.9695842972657669</c:v>
                </c:pt>
                <c:pt idx="70">
                  <c:v>7.9323858701376508</c:v>
                </c:pt>
                <c:pt idx="71">
                  <c:v>7.8962025116884451</c:v>
                </c:pt>
                <c:pt idx="72">
                  <c:v>7.8609951690686124</c:v>
                </c:pt>
                <c:pt idx="73">
                  <c:v>7.8267267760702719</c:v>
                </c:pt>
                <c:pt idx="74">
                  <c:v>7.7933621278360796</c:v>
                </c:pt>
                <c:pt idx="75">
                  <c:v>7.7608677649614943</c:v>
                </c:pt>
                <c:pt idx="76">
                  <c:v>7.7292118661771774</c:v>
                </c:pt>
                <c:pt idx="77">
                  <c:v>7.6983641488778067</c:v>
                </c:pt>
                <c:pt idx="78">
                  <c:v>7.6682957768346078</c:v>
                </c:pt>
                <c:pt idx="79">
                  <c:v>7.6389792744921809</c:v>
                </c:pt>
                <c:pt idx="80">
                  <c:v>7.6103884473068044</c:v>
                </c:pt>
                <c:pt idx="81">
                  <c:v>7.5824983076339985</c:v>
                </c:pt>
                <c:pt idx="82">
                  <c:v>7.5552850057185363</c:v>
                </c:pt>
                <c:pt idx="83">
                  <c:v>7.5287257653807949</c:v>
                </c:pt>
                <c:pt idx="84">
                  <c:v>7.5027988240299361</c:v>
                </c:pt>
                <c:pt idx="85">
                  <c:v>7.4774833766672879</c:v>
                </c:pt>
                <c:pt idx="86">
                  <c:v>7.4527595235729827</c:v>
                </c:pt>
                <c:pt idx="87">
                  <c:v>7.4286082213956348</c:v>
                </c:pt>
                <c:pt idx="88">
                  <c:v>7.4050112373889778</c:v>
                </c:pt>
                <c:pt idx="89">
                  <c:v>7.3819511065611962</c:v>
                </c:pt>
                <c:pt idx="90">
                  <c:v>7.3594110915224569</c:v>
                </c:pt>
                <c:pt idx="91">
                  <c:v>7.3373751448340707</c:v>
                </c:pt>
                <c:pt idx="92">
                  <c:v>7.3158278736788214</c:v>
                </c:pt>
                <c:pt idx="93">
                  <c:v>7.2947545066869459</c:v>
                </c:pt>
                <c:pt idx="94">
                  <c:v>7.2741408627654067</c:v>
                </c:pt>
                <c:pt idx="95">
                  <c:v>7.2539733217904816</c:v>
                </c:pt>
                <c:pt idx="96">
                  <c:v>7.2342387970346742</c:v>
                </c:pt>
                <c:pt idx="97">
                  <c:v>7.2149247092091073</c:v>
                </c:pt>
                <c:pt idx="98">
                  <c:v>7.1960189620118031</c:v>
                </c:pt>
                <c:pt idx="99">
                  <c:v>7.1775099190806788</c:v>
                </c:pt>
                <c:pt idx="100">
                  <c:v>7.1593863822577575</c:v>
                </c:pt>
                <c:pt idx="101">
                  <c:v>7.141637571078217</c:v>
                </c:pt>
                <c:pt idx="102">
                  <c:v>7.1242531034042891</c:v>
                </c:pt>
                <c:pt idx="103">
                  <c:v>7.1072229771300179</c:v>
                </c:pt>
                <c:pt idx="104">
                  <c:v>7.0905375528882058</c:v>
                </c:pt>
                <c:pt idx="105">
                  <c:v>7.0741875376959822</c:v>
                </c:pt>
                <c:pt idx="106">
                  <c:v>7.0581639694799527</c:v>
                </c:pt>
                <c:pt idx="107">
                  <c:v>7.0424582024260687</c:v>
                </c:pt>
                <c:pt idx="108">
                  <c:v>7.0270618931033226</c:v>
                </c:pt>
                <c:pt idx="109">
                  <c:v>7.0119669873138459</c:v>
                </c:pt>
                <c:pt idx="110">
                  <c:v>6.9971657076253528</c:v>
                </c:pt>
                <c:pt idx="111">
                  <c:v>6.9826505415448921</c:v>
                </c:pt>
                <c:pt idx="112">
                  <c:v>6.9684142302956324</c:v>
                </c:pt>
                <c:pt idx="113">
                  <c:v>6.9544497581610472</c:v>
                </c:pt>
                <c:pt idx="114">
                  <c:v>6.9407503423632475</c:v>
                </c:pt>
                <c:pt idx="115">
                  <c:v>6.9273094234443722</c:v>
                </c:pt>
                <c:pt idx="116">
                  <c:v>6.914120656122094</c:v>
                </c:pt>
                <c:pt idx="117">
                  <c:v>6.9011779005920975</c:v>
                </c:pt>
                <c:pt idx="118">
                  <c:v>6.8884752142521979</c:v>
                </c:pt>
                <c:pt idx="119">
                  <c:v>6.8760068438243964</c:v>
                </c:pt>
                <c:pt idx="120">
                  <c:v>6.8637672178526863</c:v>
                </c:pt>
                <c:pt idx="121">
                  <c:v>6.8517509395557878</c:v>
                </c:pt>
                <c:pt idx="122">
                  <c:v>6.8399527800153699</c:v>
                </c:pt>
                <c:pt idx="123">
                  <c:v>6.8283676716814394</c:v>
                </c:pt>
                <c:pt idx="124">
                  <c:v>6.8169907021778364</c:v>
                </c:pt>
                <c:pt idx="125">
                  <c:v>6.8058171083916434</c:v>
                </c:pt>
                <c:pt idx="126">
                  <c:v>6.7948422708315146</c:v>
                </c:pt>
                <c:pt idx="127">
                  <c:v>6.7840617082406531</c:v>
                </c:pt>
                <c:pt idx="128">
                  <c:v>6.7734710724511142</c:v>
                </c:pt>
                <c:pt idx="129">
                  <c:v>6.7630661434669115</c:v>
                </c:pt>
                <c:pt idx="130">
                  <c:v>6.7528428247640839</c:v>
                </c:pt>
                <c:pt idx="131">
                  <c:v>6.742797138796635</c:v>
                </c:pt>
                <c:pt idx="132">
                  <c:v>6.7329252226978706</c:v>
                </c:pt>
                <c:pt idx="133">
                  <c:v>6.7232233241672565</c:v>
                </c:pt>
                <c:pt idx="134">
                  <c:v>6.7136877975335434</c:v>
                </c:pt>
                <c:pt idx="135">
                  <c:v>6.7043150999853278</c:v>
                </c:pt>
                <c:pt idx="136">
                  <c:v>6.6951017879608372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C8-4FF7-A626-0BFDD3603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EHE-08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'EHE-08'!$B$22:$B$158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'EHE-08'!$H$22:$H$158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15.658783986134569</c:v>
                      </c:pt>
                      <c:pt idx="1">
                        <c:v>15.459514378167423</c:v>
                      </c:pt>
                      <c:pt idx="2">
                        <c:v>15.269057457507202</c:v>
                      </c:pt>
                      <c:pt idx="3">
                        <c:v>15.086559092468701</c:v>
                      </c:pt>
                      <c:pt idx="4">
                        <c:v>14.911322564152776</c:v>
                      </c:pt>
                      <c:pt idx="5">
                        <c:v>14.742763187793452</c:v>
                      </c:pt>
                      <c:pt idx="6">
                        <c:v>14.580380184033498</c:v>
                      </c:pt>
                      <c:pt idx="7">
                        <c:v>14.42373799792121</c:v>
                      </c:pt>
                      <c:pt idx="8">
                        <c:v>14.272453233547076</c:v>
                      </c:pt>
                      <c:pt idx="9">
                        <c:v>14.126185141482708</c:v>
                      </c:pt>
                      <c:pt idx="10">
                        <c:v>13.984628467375249</c:v>
                      </c:pt>
                      <c:pt idx="11">
                        <c:v>13.847507933518628</c:v>
                      </c:pt>
                      <c:pt idx="12">
                        <c:v>13.714573887539306</c:v>
                      </c:pt>
                      <c:pt idx="13">
                        <c:v>13.585598808547454</c:v>
                      </c:pt>
                      <c:pt idx="14">
                        <c:v>13.46037445817832</c:v>
                      </c:pt>
                      <c:pt idx="15">
                        <c:v>13.338709526495862</c:v>
                      </c:pt>
                      <c:pt idx="16">
                        <c:v>13.220427664307479</c:v>
                      </c:pt>
                      <c:pt idx="17">
                        <c:v>13.105365821836205</c:v>
                      </c:pt>
                      <c:pt idx="18">
                        <c:v>12.993372833559789</c:v>
                      </c:pt>
                      <c:pt idx="19">
                        <c:v>12.88430820321603</c:v>
                      </c:pt>
                      <c:pt idx="20">
                        <c:v>12.77804105330285</c:v>
                      </c:pt>
                      <c:pt idx="21">
                        <c:v>12.674449211047856</c:v>
                      </c:pt>
                      <c:pt idx="22">
                        <c:v>12.573418408569244</c:v>
                      </c:pt>
                      <c:pt idx="23">
                        <c:v>12.474841579328837</c:v>
                      </c:pt>
                      <c:pt idx="24">
                        <c:v>12.378618236356592</c:v>
                      </c:pt>
                      <c:pt idx="25">
                        <c:v>12.28465392036258</c:v>
                      </c:pt>
                      <c:pt idx="26">
                        <c:v>12.192859707931355</c:v>
                      </c:pt>
                      <c:pt idx="27">
                        <c:v>12.103151771648825</c:v>
                      </c:pt>
                      <c:pt idx="28">
                        <c:v>12.015450985341193</c:v>
                      </c:pt>
                      <c:pt idx="29">
                        <c:v>11.929682568681887</c:v>
                      </c:pt>
                      <c:pt idx="30">
                        <c:v>11.845775766300733</c:v>
                      </c:pt>
                      <c:pt idx="31">
                        <c:v>11.76366355725127</c:v>
                      </c:pt>
                      <c:pt idx="32">
                        <c:v>11.683282391288667</c:v>
                      </c:pt>
                      <c:pt idx="33">
                        <c:v>11.604571948907429</c:v>
                      </c:pt>
                      <c:pt idx="34">
                        <c:v>11.527474922503316</c:v>
                      </c:pt>
                      <c:pt idx="35">
                        <c:v>11.451936816373566</c:v>
                      </c:pt>
                      <c:pt idx="36">
                        <c:v>11.377905763564854</c:v>
                      </c:pt>
                      <c:pt idx="37">
                        <c:v>11.305332357829471</c:v>
                      </c:pt>
                      <c:pt idx="38">
                        <c:v>11.234169499164238</c:v>
                      </c:pt>
                      <c:pt idx="39">
                        <c:v>11.164372251590201</c:v>
                      </c:pt>
                      <c:pt idx="40">
                        <c:v>11.095897711988817</c:v>
                      </c:pt>
                      <c:pt idx="41">
                        <c:v>11.028704888946613</c:v>
                      </c:pt>
                      <c:pt idx="42">
                        <c:v>10.962754590678269</c:v>
                      </c:pt>
                      <c:pt idx="43">
                        <c:v>10.898009321200583</c:v>
                      </c:pt>
                      <c:pt idx="44">
                        <c:v>10.834433184019307</c:v>
                      </c:pt>
                      <c:pt idx="45">
                        <c:v>10.77199179266888</c:v>
                      </c:pt>
                      <c:pt idx="46">
                        <c:v>10.71065218751392</c:v>
                      </c:pt>
                      <c:pt idx="47">
                        <c:v>10.650382758281429</c:v>
                      </c:pt>
                      <c:pt idx="48">
                        <c:v>10.591153171846006</c:v>
                      </c:pt>
                      <c:pt idx="49">
                        <c:v>10.532934304837351</c:v>
                      </c:pt>
                      <c:pt idx="50">
                        <c:v>10.475698180681057</c:v>
                      </c:pt>
                      <c:pt idx="51">
                        <c:v>10.419417910720536</c:v>
                      </c:pt>
                      <c:pt idx="52">
                        <c:v>10.364067639101117</c:v>
                      </c:pt>
                      <c:pt idx="53">
                        <c:v>10.309622491126479</c:v>
                      </c:pt>
                      <c:pt idx="54">
                        <c:v>10.256058524824002</c:v>
                      </c:pt>
                      <c:pt idx="55">
                        <c:v>10.203352685479073</c:v>
                      </c:pt>
                      <c:pt idx="56">
                        <c:v>10.151482762919413</c:v>
                      </c:pt>
                      <c:pt idx="57">
                        <c:v>10.100427351349584</c:v>
                      </c:pt>
                      <c:pt idx="58">
                        <c:v>10.050165811552731</c:v>
                      </c:pt>
                      <c:pt idx="59">
                        <c:v>10.00067823529213</c:v>
                      </c:pt>
                      <c:pt idx="60">
                        <c:v>9.9519454117589081</c:v>
                      </c:pt>
                      <c:pt idx="61">
                        <c:v>9.9039487959249595</c:v>
                      </c:pt>
                      <c:pt idx="62">
                        <c:v>9.8566704786713597</c:v>
                      </c:pt>
                      <c:pt idx="63">
                        <c:v>9.8100931585730198</c:v>
                      </c:pt>
                      <c:pt idx="64">
                        <c:v>9.7642001152296132</c:v>
                      </c:pt>
                      <c:pt idx="65">
                        <c:v>9.7189751840413923</c:v>
                      </c:pt>
                      <c:pt idx="66">
                        <c:v>9.6744027323362545</c:v>
                      </c:pt>
                      <c:pt idx="67">
                        <c:v>9.6304676367615478</c:v>
                      </c:pt>
                      <c:pt idx="68">
                        <c:v>9.5871552618605254</c:v>
                      </c:pt>
                      <c:pt idx="69">
                        <c:v>9.5444514397593423</c:v>
                      </c:pt>
                      <c:pt idx="70">
                        <c:v>9.5023424508957905</c:v>
                      </c:pt>
                      <c:pt idx="71">
                        <c:v>9.4608150057261113</c:v>
                      </c:pt>
                      <c:pt idx="72">
                        <c:v>9.4198562273505608</c:v>
                      </c:pt>
                      <c:pt idx="73">
                        <c:v>9.3794536350027968</c:v>
                      </c:pt>
                      <c:pt idx="74">
                        <c:v>9.3395951283517942</c:v>
                      </c:pt>
                      <c:pt idx="75">
                        <c:v>9.3002689725687091</c:v>
                      </c:pt>
                      <c:pt idx="76">
                        <c:v>9.261463784114234</c:v>
                      </c:pt>
                      <c:pt idx="77">
                        <c:v>9.2231685172050959</c:v>
                      </c:pt>
                      <c:pt idx="78">
                        <c:v>9.1853724509209993</c:v>
                      </c:pt>
                      <c:pt idx="79">
                        <c:v>9.1480651769159742</c:v>
                      </c:pt>
                      <c:pt idx="80">
                        <c:v>9.111236587700434</c:v>
                      </c:pt>
                      <c:pt idx="81">
                        <c:v>9.074876865462393</c:v>
                      </c:pt>
                      <c:pt idx="82">
                        <c:v>9.0389764713982999</c:v>
                      </c:pt>
                      <c:pt idx="83">
                        <c:v>9.0035261355259788</c:v>
                      </c:pt>
                      <c:pt idx="84">
                        <c:v>8.9685168469536585</c:v>
                      </c:pt>
                      <c:pt idx="85">
                        <c:v>8.9339398445809231</c:v>
                      </c:pt>
                      <c:pt idx="86">
                        <c:v>8.8997866082087427</c:v>
                      </c:pt>
                      <c:pt idx="87">
                        <c:v>8.8660488500372487</c:v>
                      </c:pt>
                      <c:pt idx="88">
                        <c:v>8.832718506531176</c:v>
                      </c:pt>
                      <c:pt idx="89">
                        <c:v>8.799787730634046</c:v>
                      </c:pt>
                      <c:pt idx="90">
                        <c:v>8.7672488843134158</c:v>
                      </c:pt>
                      <c:pt idx="91">
                        <c:v>8.7350945314204402</c:v>
                      </c:pt>
                      <c:pt idx="92">
                        <c:v>8.7033174308480206</c:v>
                      </c:pt>
                      <c:pt idx="93">
                        <c:v>8.6719105299727879</c:v>
                      </c:pt>
                      <c:pt idx="94">
                        <c:v>8.6408669583668747</c:v>
                      </c:pt>
                      <c:pt idx="95">
                        <c:v>8.6101800217663769</c:v>
                      </c:pt>
                      <c:pt idx="96">
                        <c:v>8.5798431962840631</c:v>
                      </c:pt>
                      <c:pt idx="97">
                        <c:v>8.5498501228546004</c:v>
                      </c:pt>
                      <c:pt idx="98">
                        <c:v>8.5201946019012365</c:v>
                      </c:pt>
                      <c:pt idx="99">
                        <c:v>8.4908705882134825</c:v>
                      </c:pt>
                      <c:pt idx="100">
                        <c:v>8.4618721860258823</c:v>
                      </c:pt>
                      <c:pt idx="101">
                        <c:v>8.4331936442885524</c:v>
                      </c:pt>
                      <c:pt idx="102">
                        <c:v>8.4048293521206041</c:v>
                      </c:pt>
                      <c:pt idx="103">
                        <c:v>8.3767738344381186</c:v>
                      </c:pt>
                      <c:pt idx="104">
                        <c:v>8.349021747748699</c:v>
                      </c:pt>
                      <c:pt idx="105">
                        <c:v>8.3215678761050995</c:v>
                      </c:pt>
                      <c:pt idx="106">
                        <c:v>8.2944071272108371</c:v>
                      </c:pt>
                      <c:pt idx="107">
                        <c:v>8.267534528670982</c:v>
                      </c:pt>
                      <c:pt idx="108">
                        <c:v>8.2409452243817558</c:v>
                      </c:pt>
                      <c:pt idx="109">
                        <c:v>8.2146344710528716</c:v>
                      </c:pt>
                      <c:pt idx="110">
                        <c:v>8.1885976348567748</c:v>
                      </c:pt>
                      <c:pt idx="111">
                        <c:v>8.1628301881993952</c:v>
                      </c:pt>
                      <c:pt idx="112">
                        <c:v>8.137327706607131</c:v>
                      </c:pt>
                      <c:pt idx="113">
                        <c:v>8.1120858657251578</c:v>
                      </c:pt>
                      <c:pt idx="114">
                        <c:v>8.0871004384223326</c:v>
                      </c:pt>
                      <c:pt idx="115">
                        <c:v>8.062367291998223</c:v>
                      </c:pt>
                      <c:pt idx="116">
                        <c:v>8.0378823854880164</c:v>
                      </c:pt>
                      <c:pt idx="117">
                        <c:v>8.0136417670612374</c:v>
                      </c:pt>
                      <c:pt idx="118">
                        <c:v>7.989641571510413</c:v>
                      </c:pt>
                      <c:pt idx="119">
                        <c:v>7.9658780178260304</c:v>
                      </c:pt>
                      <c:pt idx="120">
                        <c:v>7.9423474068542754</c:v>
                      </c:pt>
                      <c:pt idx="121">
                        <c:v>7.9190461190341797</c:v>
                      </c:pt>
                      <c:pt idx="122">
                        <c:v>7.8959706122110687</c:v>
                      </c:pt>
                      <c:pt idx="123">
                        <c:v>7.8731174195231777</c:v>
                      </c:pt>
                      <c:pt idx="124">
                        <c:v>7.8504831473586467</c:v>
                      </c:pt>
                      <c:pt idx="125">
                        <c:v>7.8280644733800262</c:v>
                      </c:pt>
                      <c:pt idx="126">
                        <c:v>7.8058581446137341</c:v>
                      </c:pt>
                      <c:pt idx="127">
                        <c:v>7.7838609756019093</c:v>
                      </c:pt>
                      <c:pt idx="128">
                        <c:v>7.7620698466142581</c:v>
                      </c:pt>
                      <c:pt idx="129">
                        <c:v>7.7404817019175862</c:v>
                      </c:pt>
                      <c:pt idx="130">
                        <c:v>7.719093548100858</c:v>
                      </c:pt>
                      <c:pt idx="131">
                        <c:v>7.6979024524536177</c:v>
                      </c:pt>
                      <c:pt idx="132">
                        <c:v>7.6769055413958256</c:v>
                      </c:pt>
                      <c:pt idx="133">
                        <c:v>7.6560999989571474</c:v>
                      </c:pt>
                      <c:pt idx="134">
                        <c:v>7.635483065303875</c:v>
                      </c:pt>
                      <c:pt idx="135">
                        <c:v>7.6150520353117113</c:v>
                      </c:pt>
                      <c:pt idx="136">
                        <c:v>7.5948042571827248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78C8-4FF7-A626-0BFDD3603D3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EC-2 vigent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'EC2'!$A$25:$A$161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'EC2'!$S$25:$S$161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51.282076598941508</c:v>
                      </c:pt>
                      <c:pt idx="1">
                        <c:v>42.487792142741661</c:v>
                      </c:pt>
                      <c:pt idx="2">
                        <c:v>36.566102210184759</c:v>
                      </c:pt>
                      <c:pt idx="3">
                        <c:v>32.298510415416814</c:v>
                      </c:pt>
                      <c:pt idx="4">
                        <c:v>29.071895545771678</c:v>
                      </c:pt>
                      <c:pt idx="5">
                        <c:v>26.543672962862864</c:v>
                      </c:pt>
                      <c:pt idx="6">
                        <c:v>24.507202357546802</c:v>
                      </c:pt>
                      <c:pt idx="7">
                        <c:v>22.830336738669523</c:v>
                      </c:pt>
                      <c:pt idx="8">
                        <c:v>21.424570406502365</c:v>
                      </c:pt>
                      <c:pt idx="9">
                        <c:v>20.22836242967508</c:v>
                      </c:pt>
                      <c:pt idx="10">
                        <c:v>19.197572691489761</c:v>
                      </c:pt>
                      <c:pt idx="11">
                        <c:v>18.299703825830655</c:v>
                      </c:pt>
                      <c:pt idx="12">
                        <c:v>17.510290667117108</c:v>
                      </c:pt>
                      <c:pt idx="13">
                        <c:v>16.810556712790696</c:v>
                      </c:pt>
                      <c:pt idx="14">
                        <c:v>16.18584708205287</c:v>
                      </c:pt>
                      <c:pt idx="15">
                        <c:v>15.624553237859473</c:v>
                      </c:pt>
                      <c:pt idx="16">
                        <c:v>15.117358198911566</c:v>
                      </c:pt>
                      <c:pt idx="17">
                        <c:v>14.656695956121931</c:v>
                      </c:pt>
                      <c:pt idx="18">
                        <c:v>14.236357297597934</c:v>
                      </c:pt>
                      <c:pt idx="19">
                        <c:v>13.851197726324695</c:v>
                      </c:pt>
                      <c:pt idx="20">
                        <c:v>13.496917861191665</c:v>
                      </c:pt>
                      <c:pt idx="21">
                        <c:v>13.169896143658445</c:v>
                      </c:pt>
                      <c:pt idx="22">
                        <c:v>12.867059851632243</c:v>
                      </c:pt>
                      <c:pt idx="23">
                        <c:v>12.585784549725581</c:v>
                      </c:pt>
                      <c:pt idx="24">
                        <c:v>12.323814911282561</c:v>
                      </c:pt>
                      <c:pt idx="25">
                        <c:v>12.079201786492833</c:v>
                      </c:pt>
                      <c:pt idx="26">
                        <c:v>11.85025175063442</c:v>
                      </c:pt>
                      <c:pt idx="27">
                        <c:v>11.63548633316632</c:v>
                      </c:pt>
                      <c:pt idx="28">
                        <c:v>11.43360882440264</c:v>
                      </c:pt>
                      <c:pt idx="29">
                        <c:v>11.243477063551348</c:v>
                      </c:pt>
                      <c:pt idx="30">
                        <c:v>11.064080985355586</c:v>
                      </c:pt>
                      <c:pt idx="31">
                        <c:v>10.894523980452567</c:v>
                      </c:pt>
                      <c:pt idx="32">
                        <c:v>10.734007333307883</c:v>
                      </c:pt>
                      <c:pt idx="33">
                        <c:v>10.581817159799218</c:v>
                      </c:pt>
                      <c:pt idx="34">
                        <c:v>10.437313387454713</c:v>
                      </c:pt>
                      <c:pt idx="35">
                        <c:v>10.299920414516267</c:v>
                      </c:pt>
                      <c:pt idx="36">
                        <c:v>10.169119156309467</c:v>
                      </c:pt>
                      <c:pt idx="37">
                        <c:v>10.044440243922626</c:v>
                      </c:pt>
                      <c:pt idx="38">
                        <c:v>9.9254581846712089</c:v>
                      </c:pt>
                      <c:pt idx="39">
                        <c:v>9.8117863290391476</c:v>
                      </c:pt>
                      <c:pt idx="40">
                        <c:v>9.7030725168400842</c:v>
                      </c:pt>
                      <c:pt idx="41">
                        <c:v>9.5989952978139197</c:v>
                      </c:pt>
                      <c:pt idx="42">
                        <c:v>9.4992606399739632</c:v>
                      </c:pt>
                      <c:pt idx="43">
                        <c:v>9.403599053674073</c:v>
                      </c:pt>
                      <c:pt idx="44">
                        <c:v>9.311763071286915</c:v>
                      </c:pt>
                      <c:pt idx="45">
                        <c:v>9.2235250321296505</c:v>
                      </c:pt>
                      <c:pt idx="46">
                        <c:v>9.138675130274347</c:v>
                      </c:pt>
                      <c:pt idx="47">
                        <c:v>9.0570196894781834</c:v>
                      </c:pt>
                      <c:pt idx="48">
                        <c:v>8.9783796349309402</c:v>
                      </c:pt>
                      <c:pt idx="49">
                        <c:v>8.902589136057923</c:v>
                      </c:pt>
                      <c:pt idx="50">
                        <c:v>8.8294943984049343</c:v>
                      </c:pt>
                      <c:pt idx="51">
                        <c:v>8.7589525858041952</c:v>
                      </c:pt>
                      <c:pt idx="52">
                        <c:v>8.6908308566859116</c:v>
                      </c:pt>
                      <c:pt idx="53">
                        <c:v>8.6250055006476298</c:v>
                      </c:pt>
                      <c:pt idx="54">
                        <c:v>8.5613611632944497</c:v>
                      </c:pt>
                      <c:pt idx="55">
                        <c:v>8.4997901489759027</c:v>
                      </c:pt>
                      <c:pt idx="56">
                        <c:v>8.4401917924180196</c:v>
                      </c:pt>
                      <c:pt idx="57">
                        <c:v>8.3824718914201259</c:v>
                      </c:pt>
                      <c:pt idx="58">
                        <c:v>8.3265421937884803</c:v>
                      </c:pt>
                      <c:pt idx="59">
                        <c:v>8.2723199325389558</c:v>
                      </c:pt>
                      <c:pt idx="60">
                        <c:v>8.219727404140972</c:v>
                      </c:pt>
                      <c:pt idx="61">
                        <c:v>8.1686915852131214</c:v>
                      </c:pt>
                      <c:pt idx="62">
                        <c:v>8.1191437836326585</c:v>
                      </c:pt>
                      <c:pt idx="63">
                        <c:v>8.0710193204993264</c:v>
                      </c:pt>
                      <c:pt idx="64">
                        <c:v>8.0242572398091969</c:v>
                      </c:pt>
                      <c:pt idx="65">
                        <c:v>7.9788000430557746</c:v>
                      </c:pt>
                      <c:pt idx="66">
                        <c:v>7.9345934462910037</c:v>
                      </c:pt>
                      <c:pt idx="67">
                        <c:v>7.8915861574544639</c:v>
                      </c:pt>
                      <c:pt idx="68">
                        <c:v>7.849729672020537</c:v>
                      </c:pt>
                      <c:pt idx="69">
                        <c:v>7.8089780852251653</c:v>
                      </c:pt>
                      <c:pt idx="70">
                        <c:v>7.7692879193202593</c:v>
                      </c:pt>
                      <c:pt idx="71">
                        <c:v>7.7306179644677755</c:v>
                      </c:pt>
                      <c:pt idx="72">
                        <c:v>7.6929291320304554</c:v>
                      </c:pt>
                      <c:pt idx="73">
                        <c:v>7.6561843191441845</c:v>
                      </c:pt>
                      <c:pt idx="74">
                        <c:v>7.620348283570225</c:v>
                      </c:pt>
                      <c:pt idx="75">
                        <c:v>7.5853875279262954</c:v>
                      </c:pt>
                      <c:pt idx="76">
                        <c:v>7.5512701924845222</c:v>
                      </c:pt>
                      <c:pt idx="77">
                        <c:v>7.5179659558040637</c:v>
                      </c:pt>
                      <c:pt idx="78">
                        <c:v>7.485445942536729</c:v>
                      </c:pt>
                      <c:pt idx="79">
                        <c:v>7.4536826378072965</c:v>
                      </c:pt>
                      <c:pt idx="80">
                        <c:v>7.4226498076266338</c:v>
                      </c:pt>
                      <c:pt idx="81">
                        <c:v>7.3923224248462587</c:v>
                      </c:pt>
                      <c:pt idx="82">
                        <c:v>7.3626766002082515</c:v>
                      </c:pt>
                      <c:pt idx="83">
                        <c:v>7.3336895180851798</c:v>
                      </c:pt>
                      <c:pt idx="84">
                        <c:v>7.3053393765410455</c:v>
                      </c:pt>
                      <c:pt idx="85">
                        <c:v>7.2776053313772096</c:v>
                      </c:pt>
                      <c:pt idx="86">
                        <c:v>7.2504674438569046</c:v>
                      </c:pt>
                      <c:pt idx="87">
                        <c:v>7.223906631828493</c:v>
                      </c:pt>
                      <c:pt idx="88">
                        <c:v>7.1979046239918123</c:v>
                      </c:pt>
                      <c:pt idx="89">
                        <c:v>7.1724439170737577</c:v>
                      </c:pt>
                      <c:pt idx="90">
                        <c:v>7.147507735698893</c:v>
                      </c:pt>
                      <c:pt idx="91">
                        <c:v>7.1230799947588181</c:v>
                      </c:pt>
                      <c:pt idx="92">
                        <c:v>7.0991452641001489</c:v>
                      </c:pt>
                      <c:pt idx="93">
                        <c:v>7.0756887353657687</c:v>
                      </c:pt>
                      <c:pt idx="94">
                        <c:v>7.0526961908372829</c:v>
                      </c:pt>
                      <c:pt idx="95">
                        <c:v>7.0301539741388641</c:v>
                      </c:pt>
                      <c:pt idx="96">
                        <c:v>7.0080489626736782</c:v>
                      </c:pt>
                      <c:pt idx="97">
                        <c:v>6.9863685416742367</c:v>
                      </c:pt>
                      <c:pt idx="98">
                        <c:v>6.9651005797572179</c:v>
                      </c:pt>
                      <c:pt idx="99">
                        <c:v>6.9442334058817048</c:v>
                      </c:pt>
                      <c:pt idx="100">
                        <c:v>6.9237557876175284</c:v>
                      </c:pt>
                      <c:pt idx="101">
                        <c:v>6.9036569106373333</c:v>
                      </c:pt>
                      <c:pt idx="102">
                        <c:v>6.883926359352655</c:v>
                      </c:pt>
                      <c:pt idx="103">
                        <c:v>6.864554098619891</c:v>
                      </c:pt>
                      <c:pt idx="104">
                        <c:v>6.8455304564478068</c:v>
                      </c:pt>
                      <c:pt idx="105">
                        <c:v>6.826846107642913</c:v>
                      </c:pt>
                      <c:pt idx="106">
                        <c:v>6.8084920583338331</c:v>
                      </c:pt>
                      <c:pt idx="107">
                        <c:v>6.7904596313198535</c:v>
                      </c:pt>
                      <c:pt idx="108">
                        <c:v>6.7727404521927594</c:v>
                      </c:pt>
                      <c:pt idx="109">
                        <c:v>6.7553264361847081</c:v>
                      </c:pt>
                      <c:pt idx="110">
                        <c:v>6.7382097756979915</c:v>
                      </c:pt>
                      <c:pt idx="111">
                        <c:v>6.7213829284757995</c:v>
                      </c:pt>
                      <c:pt idx="112">
                        <c:v>6.7048386063757004</c:v>
                      </c:pt>
                      <c:pt idx="113">
                        <c:v>6.6885697647102331</c:v>
                      </c:pt>
                      <c:pt idx="114">
                        <c:v>6.6725695921214419</c:v>
                      </c:pt>
                      <c:pt idx="115">
                        <c:v>6.6568315009582371</c:v>
                      </c:pt>
                      <c:pt idx="116">
                        <c:v>6.6413491181277013</c:v>
                      </c:pt>
                      <c:pt idx="117">
                        <c:v>6.6261162763932102</c:v>
                      </c:pt>
                      <c:pt idx="118">
                        <c:v>6.6111270060940637</c:v>
                      </c:pt>
                      <c:pt idx="119">
                        <c:v>6.5963755272629356</c:v>
                      </c:pt>
                      <c:pt idx="120">
                        <c:v>6.581856242118997</c:v>
                      </c:pt>
                      <c:pt idx="121">
                        <c:v>6.5675637279158767</c:v>
                      </c:pt>
                      <c:pt idx="122">
                        <c:v>6.5534927301250345</c:v>
                      </c:pt>
                      <c:pt idx="123">
                        <c:v>6.539638155936311</c:v>
                      </c:pt>
                      <c:pt idx="124">
                        <c:v>6.5259950680584584</c:v>
                      </c:pt>
                      <c:pt idx="125">
                        <c:v>6.5125586788036687</c:v>
                      </c:pt>
                      <c:pt idx="126">
                        <c:v>6.4993243444409128</c:v>
                      </c:pt>
                      <c:pt idx="127">
                        <c:v>6.4862875598039782</c:v>
                      </c:pt>
                      <c:pt idx="128">
                        <c:v>6.4734439531408432</c:v>
                      </c:pt>
                      <c:pt idx="129">
                        <c:v>6.4607892811918051</c:v>
                      </c:pt>
                      <c:pt idx="130">
                        <c:v>6.4483194244846809</c:v>
                      </c:pt>
                      <c:pt idx="131">
                        <c:v>6.4360303828358134</c:v>
                      </c:pt>
                      <c:pt idx="132">
                        <c:v>6.4239182710465688</c:v>
                      </c:pt>
                      <c:pt idx="133">
                        <c:v>6.4119793147853734</c:v>
                      </c:pt>
                      <c:pt idx="134">
                        <c:v>6.4002098466460247</c:v>
                      </c:pt>
                      <c:pt idx="135">
                        <c:v>6.3886063023735362</c:v>
                      </c:pt>
                      <c:pt idx="136">
                        <c:v>6.3771652172492184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C8-4FF7-A626-0BFDD3603D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C8-4FF7-A626-0BFDD3603D38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2185795786545"/>
          <c:y val="3.8141553488819091E-2"/>
          <c:w val="0.7080230560019678"/>
          <c:h val="0.80789379993622146"/>
        </c:manualLayout>
      </c:layout>
      <c:scatterChart>
        <c:scatterStyle val="smoothMarker"/>
        <c:varyColors val="0"/>
        <c:ser>
          <c:idx val="1"/>
          <c:order val="1"/>
          <c:tx>
            <c:v>EC-2 vigent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'EC2 amb nova Ec'!$A$25:$A$161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'EC2 amb nova Ec'!$S$25:$S$161</c:f>
              <c:numCache>
                <c:formatCode>0.00</c:formatCode>
                <c:ptCount val="137"/>
                <c:pt idx="0">
                  <c:v>48.036345509084825</c:v>
                </c:pt>
                <c:pt idx="1">
                  <c:v>39.818209676904985</c:v>
                </c:pt>
                <c:pt idx="2">
                  <c:v>34.284678502514758</c:v>
                </c:pt>
                <c:pt idx="3">
                  <c:v>30.296984928897718</c:v>
                </c:pt>
                <c:pt idx="4">
                  <c:v>27.282128028586644</c:v>
                </c:pt>
                <c:pt idx="5">
                  <c:v>24.919941898223566</c:v>
                </c:pt>
                <c:pt idx="6">
                  <c:v>23.017309615720077</c:v>
                </c:pt>
                <c:pt idx="7">
                  <c:v>21.450733003574065</c:v>
                </c:pt>
                <c:pt idx="8">
                  <c:v>20.137499326879674</c:v>
                </c:pt>
                <c:pt idx="9">
                  <c:v>19.020095989829485</c:v>
                </c:pt>
                <c:pt idx="10">
                  <c:v>18.05727241425258</c:v>
                </c:pt>
                <c:pt idx="11">
                  <c:v>17.218658775879785</c:v>
                </c:pt>
                <c:pt idx="12">
                  <c:v>16.481391732163829</c:v>
                </c:pt>
                <c:pt idx="13">
                  <c:v>15.827924253537994</c:v>
                </c:pt>
                <c:pt idx="14">
                  <c:v>15.244561138205651</c:v>
                </c:pt>
                <c:pt idx="15">
                  <c:v>14.720454109055161</c:v>
                </c:pt>
                <c:pt idx="16">
                  <c:v>14.246896427008469</c:v>
                </c:pt>
                <c:pt idx="17">
                  <c:v>13.816817690424845</c:v>
                </c:pt>
                <c:pt idx="18">
                  <c:v>13.424415461156489</c:v>
                </c:pt>
                <c:pt idx="19">
                  <c:v>13.064882301529964</c:v>
                </c:pt>
                <c:pt idx="20">
                  <c:v>12.734200550622935</c:v>
                </c:pt>
                <c:pt idx="21">
                  <c:v>12.42898598265587</c:v>
                </c:pt>
                <c:pt idx="22">
                  <c:v>12.146367265217604</c:v>
                </c:pt>
                <c:pt idx="23">
                  <c:v>11.883891992520878</c:v>
                </c:pt>
                <c:pt idx="24">
                  <c:v>11.63945269145394</c:v>
                </c:pt>
                <c:pt idx="25">
                  <c:v>11.411228010231824</c:v>
                </c:pt>
                <c:pt idx="26">
                  <c:v>11.197635570183552</c:v>
                </c:pt>
                <c:pt idx="27">
                  <c:v>10.997293864623931</c:v>
                </c:pt>
                <c:pt idx="28">
                  <c:v>10.808991239215782</c:v>
                </c:pt>
                <c:pt idx="29">
                  <c:v>10.631660462092722</c:v>
                </c:pt>
                <c:pt idx="30">
                  <c:v>10.464357741023637</c:v>
                </c:pt>
                <c:pt idx="31">
                  <c:v>10.306245304589011</c:v>
                </c:pt>
                <c:pt idx="32">
                  <c:v>10.156576859418438</c:v>
                </c:pt>
                <c:pt idx="33">
                  <c:v>10.014685383398504</c:v>
                </c:pt>
                <c:pt idx="34">
                  <c:v>9.8799728277752017</c:v>
                </c:pt>
                <c:pt idx="35">
                  <c:v>9.7519013881416434</c:v>
                </c:pt>
                <c:pt idx="36">
                  <c:v>9.6299860718793635</c:v>
                </c:pt>
                <c:pt idx="37">
                  <c:v>9.5137883424422576</c:v>
                </c:pt>
                <c:pt idx="38">
                  <c:v>9.4029106624344472</c:v>
                </c:pt>
                <c:pt idx="39">
                  <c:v>9.2969917903432169</c:v>
                </c:pt>
                <c:pt idx="40">
                  <c:v>9.1957027120029586</c:v>
                </c:pt>
                <c:pt idx="41">
                  <c:v>9.0987431088673763</c:v>
                </c:pt>
                <c:pt idx="42">
                  <c:v>9.0058382820818021</c:v>
                </c:pt>
                <c:pt idx="43">
                  <c:v>8.9167364650423231</c:v>
                </c:pt>
                <c:pt idx="44">
                  <c:v>8.831206468269313</c:v>
                </c:pt>
                <c:pt idx="45">
                  <c:v>8.7490356095302566</c:v>
                </c:pt>
                <c:pt idx="46">
                  <c:v>8.6700278896237002</c:v>
                </c:pt>
                <c:pt idx="47">
                  <c:v>8.5940023804019532</c:v>
                </c:pt>
                <c:pt idx="48">
                  <c:v>8.5207917967148248</c:v>
                </c:pt>
                <c:pt idx="49">
                  <c:v>8.450241228200067</c:v>
                </c:pt>
                <c:pt idx="50">
                  <c:v>8.3822070103864679</c:v>
                </c:pt>
                <c:pt idx="51">
                  <c:v>8.3165557175401581</c:v>
                </c:pt>
                <c:pt idx="52">
                  <c:v>8.2531632621758053</c:v>
                </c:pt>
                <c:pt idx="53">
                  <c:v>8.1919140882547445</c:v>
                </c:pt>
                <c:pt idx="54">
                  <c:v>8.1327004468683572</c:v>
                </c:pt>
                <c:pt idx="55">
                  <c:v>8.0754217447122763</c:v>
                </c:pt>
                <c:pt idx="56">
                  <c:v>8.0199839569396723</c:v>
                </c:pt>
                <c:pt idx="57">
                  <c:v>7.9662990970762682</c:v>
                </c:pt>
                <c:pt idx="58">
                  <c:v>7.9142847376165788</c:v>
                </c:pt>
                <c:pt idx="59">
                  <c:v>7.8638635757246487</c:v>
                </c:pt>
                <c:pt idx="60">
                  <c:v>7.8149630391540779</c:v>
                </c:pt>
                <c:pt idx="61">
                  <c:v>7.7675149280985503</c:v>
                </c:pt>
                <c:pt idx="62">
                  <c:v>7.7214550891996439</c:v>
                </c:pt>
                <c:pt idx="63">
                  <c:v>7.6767231183857207</c:v>
                </c:pt>
                <c:pt idx="64">
                  <c:v>7.6332620896036278</c:v>
                </c:pt>
                <c:pt idx="65">
                  <c:v>7.5910183068428525</c:v>
                </c:pt>
                <c:pt idx="66">
                  <c:v>7.5499410771465385</c:v>
                </c:pt>
                <c:pt idx="67">
                  <c:v>7.5099825025612841</c:v>
                </c:pt>
                <c:pt idx="68">
                  <c:v>7.4710972892033372</c:v>
                </c:pt>
                <c:pt idx="69">
                  <c:v>7.4332425718168231</c:v>
                </c:pt>
                <c:pt idx="70">
                  <c:v>7.3963777523737377</c:v>
                </c:pt>
                <c:pt idx="71">
                  <c:v>7.3604643514188073</c:v>
                </c:pt>
                <c:pt idx="72">
                  <c:v>7.3254658709976104</c:v>
                </c:pt>
                <c:pt idx="73">
                  <c:v>7.2913476681261127</c:v>
                </c:pt>
                <c:pt idx="74">
                  <c:v>7.25807683786552</c:v>
                </c:pt>
                <c:pt idx="75">
                  <c:v>7.2256221051604967</c:v>
                </c:pt>
                <c:pt idx="76">
                  <c:v>7.1939537246820562</c:v>
                </c:pt>
                <c:pt idx="77">
                  <c:v>7.1630433879908963</c:v>
                </c:pt>
                <c:pt idx="78">
                  <c:v>7.1328641374029447</c:v>
                </c:pt>
                <c:pt idx="79">
                  <c:v>7.1033902859980298</c:v>
                </c:pt>
                <c:pt idx="80">
                  <c:v>7.0745973432653368</c:v>
                </c:pt>
                <c:pt idx="81">
                  <c:v>7.0464619459264819</c:v>
                </c:pt>
                <c:pt idx="82">
                  <c:v>7.0189617935194661</c:v>
                </c:pt>
                <c:pt idx="83">
                  <c:v>6.9920755883646457</c:v>
                </c:pt>
                <c:pt idx="84">
                  <c:v>6.9657829795680097</c:v>
                </c:pt>
                <c:pt idx="85">
                  <c:v>6.940064510747769</c:v>
                </c:pt>
                <c:pt idx="86">
                  <c:v>6.9149015711979205</c:v>
                </c:pt>
                <c:pt idx="87">
                  <c:v>6.8902763502273556</c:v>
                </c:pt>
                <c:pt idx="88">
                  <c:v>6.8661717944356004</c:v>
                </c:pt>
                <c:pt idx="89">
                  <c:v>6.8425715677066803</c:v>
                </c:pt>
                <c:pt idx="90">
                  <c:v>6.8194600137210095</c:v>
                </c:pt>
                <c:pt idx="91">
                  <c:v>6.7968221208018207</c:v>
                </c:pt>
                <c:pt idx="92">
                  <c:v>6.7746434889279055</c:v>
                </c:pt>
                <c:pt idx="93">
                  <c:v>6.752910298758132</c:v>
                </c:pt>
                <c:pt idx="94">
                  <c:v>6.7316092825256444</c:v>
                </c:pt>
                <c:pt idx="95">
                  <c:v>6.7107276966711442</c:v>
                </c:pt>
                <c:pt idx="96">
                  <c:v>6.6902532960948697</c:v>
                </c:pt>
                <c:pt idx="97">
                  <c:v>6.6701743099164208</c:v>
                </c:pt>
                <c:pt idx="98">
                  <c:v>6.6504794186401508</c:v>
                </c:pt>
                <c:pt idx="99">
                  <c:v>6.6311577326317392</c:v>
                </c:pt>
                <c:pt idx="100">
                  <c:v>6.6121987718186883</c:v>
                </c:pt>
                <c:pt idx="101">
                  <c:v>6.5935924465341387</c:v>
                </c:pt>
                <c:pt idx="102">
                  <c:v>6.5753290394294002</c:v>
                </c:pt>
                <c:pt idx="103">
                  <c:v>6.5573991883860954</c:v>
                </c:pt>
                <c:pt idx="104">
                  <c:v>6.5397938703638969</c:v>
                </c:pt>
                <c:pt idx="105">
                  <c:v>6.5225043861244956</c:v>
                </c:pt>
                <c:pt idx="106">
                  <c:v>6.505522345776706</c:v>
                </c:pt>
                <c:pt idx="107">
                  <c:v>6.4888396550915548</c:v>
                </c:pt>
                <c:pt idx="108">
                  <c:v>6.4724485025397795</c:v>
                </c:pt>
                <c:pt idx="109">
                  <c:v>6.4563413470075606</c:v>
                </c:pt>
                <c:pt idx="110">
                  <c:v>6.4405109061493144</c:v>
                </c:pt>
                <c:pt idx="111">
                  <c:v>6.4249501453392703</c:v>
                </c:pt>
                <c:pt idx="112">
                  <c:v>6.4096522671860994</c:v>
                </c:pt>
                <c:pt idx="113">
                  <c:v>6.394610701577343</c:v>
                </c:pt>
                <c:pt idx="114">
                  <c:v>6.3798190962226062</c:v>
                </c:pt>
                <c:pt idx="115">
                  <c:v>6.3652713076664966</c:v>
                </c:pt>
                <c:pt idx="116">
                  <c:v>6.3509613927442867</c:v>
                </c:pt>
                <c:pt idx="117">
                  <c:v>6.3368836004549696</c:v>
                </c:pt>
                <c:pt idx="118">
                  <c:v>6.3230323642280721</c:v>
                </c:pt>
                <c:pt idx="119">
                  <c:v>6.3094022945620871</c:v>
                </c:pt>
                <c:pt idx="120">
                  <c:v>6.2959881720138</c:v>
                </c:pt>
                <c:pt idx="121">
                  <c:v>6.2827849405191323</c:v>
                </c:pt>
                <c:pt idx="122">
                  <c:v>6.2697877010272451</c:v>
                </c:pt>
                <c:pt idx="123">
                  <c:v>6.2569917054309521</c:v>
                </c:pt>
                <c:pt idx="124">
                  <c:v>6.2443923507773391</c:v>
                </c:pt>
                <c:pt idx="125">
                  <c:v>6.2319851737436487</c:v>
                </c:pt>
                <c:pt idx="126">
                  <c:v>6.2197658453642726</c:v>
                </c:pt>
                <c:pt idx="127">
                  <c:v>6.207730165995649</c:v>
                </c:pt>
                <c:pt idx="128">
                  <c:v>6.1958740605065756</c:v>
                </c:pt>
                <c:pt idx="129">
                  <c:v>6.1841935736822133</c:v>
                </c:pt>
                <c:pt idx="130">
                  <c:v>6.172684865830818</c:v>
                </c:pt>
                <c:pt idx="131">
                  <c:v>6.1613442085827366</c:v>
                </c:pt>
                <c:pt idx="132">
                  <c:v>6.1501679808719762</c:v>
                </c:pt>
                <c:pt idx="133">
                  <c:v>6.1391526650910766</c:v>
                </c:pt>
                <c:pt idx="134">
                  <c:v>6.1282948434106466</c:v>
                </c:pt>
                <c:pt idx="135">
                  <c:v>6.1175911942553416</c:v>
                </c:pt>
                <c:pt idx="136">
                  <c:v>6.1070384889286116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52-490E-86B4-7235E38E3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EHE-08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'EHE-08'!$B$22:$B$158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'EHE-08'!$H$22:$H$158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15.658783986134569</c:v>
                      </c:pt>
                      <c:pt idx="1">
                        <c:v>15.459514378167423</c:v>
                      </c:pt>
                      <c:pt idx="2">
                        <c:v>15.269057457507202</c:v>
                      </c:pt>
                      <c:pt idx="3">
                        <c:v>15.086559092468701</c:v>
                      </c:pt>
                      <c:pt idx="4">
                        <c:v>14.911322564152776</c:v>
                      </c:pt>
                      <c:pt idx="5">
                        <c:v>14.742763187793452</c:v>
                      </c:pt>
                      <c:pt idx="6">
                        <c:v>14.580380184033498</c:v>
                      </c:pt>
                      <c:pt idx="7">
                        <c:v>14.42373799792121</c:v>
                      </c:pt>
                      <c:pt idx="8">
                        <c:v>14.272453233547076</c:v>
                      </c:pt>
                      <c:pt idx="9">
                        <c:v>14.126185141482708</c:v>
                      </c:pt>
                      <c:pt idx="10">
                        <c:v>13.984628467375249</c:v>
                      </c:pt>
                      <c:pt idx="11">
                        <c:v>13.847507933518628</c:v>
                      </c:pt>
                      <c:pt idx="12">
                        <c:v>13.714573887539306</c:v>
                      </c:pt>
                      <c:pt idx="13">
                        <c:v>13.585598808547454</c:v>
                      </c:pt>
                      <c:pt idx="14">
                        <c:v>13.46037445817832</c:v>
                      </c:pt>
                      <c:pt idx="15">
                        <c:v>13.338709526495862</c:v>
                      </c:pt>
                      <c:pt idx="16">
                        <c:v>13.220427664307479</c:v>
                      </c:pt>
                      <c:pt idx="17">
                        <c:v>13.105365821836205</c:v>
                      </c:pt>
                      <c:pt idx="18">
                        <c:v>12.993372833559789</c:v>
                      </c:pt>
                      <c:pt idx="19">
                        <c:v>12.88430820321603</c:v>
                      </c:pt>
                      <c:pt idx="20">
                        <c:v>12.77804105330285</c:v>
                      </c:pt>
                      <c:pt idx="21">
                        <c:v>12.674449211047856</c:v>
                      </c:pt>
                      <c:pt idx="22">
                        <c:v>12.573418408569244</c:v>
                      </c:pt>
                      <c:pt idx="23">
                        <c:v>12.474841579328837</c:v>
                      </c:pt>
                      <c:pt idx="24">
                        <c:v>12.378618236356592</c:v>
                      </c:pt>
                      <c:pt idx="25">
                        <c:v>12.28465392036258</c:v>
                      </c:pt>
                      <c:pt idx="26">
                        <c:v>12.192859707931355</c:v>
                      </c:pt>
                      <c:pt idx="27">
                        <c:v>12.103151771648825</c:v>
                      </c:pt>
                      <c:pt idx="28">
                        <c:v>12.015450985341193</c:v>
                      </c:pt>
                      <c:pt idx="29">
                        <c:v>11.929682568681887</c:v>
                      </c:pt>
                      <c:pt idx="30">
                        <c:v>11.845775766300733</c:v>
                      </c:pt>
                      <c:pt idx="31">
                        <c:v>11.76366355725127</c:v>
                      </c:pt>
                      <c:pt idx="32">
                        <c:v>11.683282391288667</c:v>
                      </c:pt>
                      <c:pt idx="33">
                        <c:v>11.604571948907429</c:v>
                      </c:pt>
                      <c:pt idx="34">
                        <c:v>11.527474922503316</c:v>
                      </c:pt>
                      <c:pt idx="35">
                        <c:v>11.451936816373566</c:v>
                      </c:pt>
                      <c:pt idx="36">
                        <c:v>11.377905763564854</c:v>
                      </c:pt>
                      <c:pt idx="37">
                        <c:v>11.305332357829471</c:v>
                      </c:pt>
                      <c:pt idx="38">
                        <c:v>11.234169499164238</c:v>
                      </c:pt>
                      <c:pt idx="39">
                        <c:v>11.164372251590201</c:v>
                      </c:pt>
                      <c:pt idx="40">
                        <c:v>11.095897711988817</c:v>
                      </c:pt>
                      <c:pt idx="41">
                        <c:v>11.028704888946613</c:v>
                      </c:pt>
                      <c:pt idx="42">
                        <c:v>10.962754590678269</c:v>
                      </c:pt>
                      <c:pt idx="43">
                        <c:v>10.898009321200583</c:v>
                      </c:pt>
                      <c:pt idx="44">
                        <c:v>10.834433184019307</c:v>
                      </c:pt>
                      <c:pt idx="45">
                        <c:v>10.77199179266888</c:v>
                      </c:pt>
                      <c:pt idx="46">
                        <c:v>10.71065218751392</c:v>
                      </c:pt>
                      <c:pt idx="47">
                        <c:v>10.650382758281429</c:v>
                      </c:pt>
                      <c:pt idx="48">
                        <c:v>10.591153171846006</c:v>
                      </c:pt>
                      <c:pt idx="49">
                        <c:v>10.532934304837351</c:v>
                      </c:pt>
                      <c:pt idx="50">
                        <c:v>10.475698180681057</c:v>
                      </c:pt>
                      <c:pt idx="51">
                        <c:v>10.419417910720536</c:v>
                      </c:pt>
                      <c:pt idx="52">
                        <c:v>10.364067639101117</c:v>
                      </c:pt>
                      <c:pt idx="53">
                        <c:v>10.309622491126479</c:v>
                      </c:pt>
                      <c:pt idx="54">
                        <c:v>10.256058524824002</c:v>
                      </c:pt>
                      <c:pt idx="55">
                        <c:v>10.203352685479073</c:v>
                      </c:pt>
                      <c:pt idx="56">
                        <c:v>10.151482762919413</c:v>
                      </c:pt>
                      <c:pt idx="57">
                        <c:v>10.100427351349584</c:v>
                      </c:pt>
                      <c:pt idx="58">
                        <c:v>10.050165811552731</c:v>
                      </c:pt>
                      <c:pt idx="59">
                        <c:v>10.00067823529213</c:v>
                      </c:pt>
                      <c:pt idx="60">
                        <c:v>9.9519454117589081</c:v>
                      </c:pt>
                      <c:pt idx="61">
                        <c:v>9.9039487959249595</c:v>
                      </c:pt>
                      <c:pt idx="62">
                        <c:v>9.8566704786713597</c:v>
                      </c:pt>
                      <c:pt idx="63">
                        <c:v>9.8100931585730198</c:v>
                      </c:pt>
                      <c:pt idx="64">
                        <c:v>9.7642001152296132</c:v>
                      </c:pt>
                      <c:pt idx="65">
                        <c:v>9.7189751840413923</c:v>
                      </c:pt>
                      <c:pt idx="66">
                        <c:v>9.6744027323362545</c:v>
                      </c:pt>
                      <c:pt idx="67">
                        <c:v>9.6304676367615478</c:v>
                      </c:pt>
                      <c:pt idx="68">
                        <c:v>9.5871552618605254</c:v>
                      </c:pt>
                      <c:pt idx="69">
                        <c:v>9.5444514397593423</c:v>
                      </c:pt>
                      <c:pt idx="70">
                        <c:v>9.5023424508957905</c:v>
                      </c:pt>
                      <c:pt idx="71">
                        <c:v>9.4608150057261113</c:v>
                      </c:pt>
                      <c:pt idx="72">
                        <c:v>9.4198562273505608</c:v>
                      </c:pt>
                      <c:pt idx="73">
                        <c:v>9.3794536350027968</c:v>
                      </c:pt>
                      <c:pt idx="74">
                        <c:v>9.3395951283517942</c:v>
                      </c:pt>
                      <c:pt idx="75">
                        <c:v>9.3002689725687091</c:v>
                      </c:pt>
                      <c:pt idx="76">
                        <c:v>9.261463784114234</c:v>
                      </c:pt>
                      <c:pt idx="77">
                        <c:v>9.2231685172050959</c:v>
                      </c:pt>
                      <c:pt idx="78">
                        <c:v>9.1853724509209993</c:v>
                      </c:pt>
                      <c:pt idx="79">
                        <c:v>9.1480651769159742</c:v>
                      </c:pt>
                      <c:pt idx="80">
                        <c:v>9.111236587700434</c:v>
                      </c:pt>
                      <c:pt idx="81">
                        <c:v>9.074876865462393</c:v>
                      </c:pt>
                      <c:pt idx="82">
                        <c:v>9.0389764713982999</c:v>
                      </c:pt>
                      <c:pt idx="83">
                        <c:v>9.0035261355259788</c:v>
                      </c:pt>
                      <c:pt idx="84">
                        <c:v>8.9685168469536585</c:v>
                      </c:pt>
                      <c:pt idx="85">
                        <c:v>8.9339398445809231</c:v>
                      </c:pt>
                      <c:pt idx="86">
                        <c:v>8.8997866082087427</c:v>
                      </c:pt>
                      <c:pt idx="87">
                        <c:v>8.8660488500372487</c:v>
                      </c:pt>
                      <c:pt idx="88">
                        <c:v>8.832718506531176</c:v>
                      </c:pt>
                      <c:pt idx="89">
                        <c:v>8.799787730634046</c:v>
                      </c:pt>
                      <c:pt idx="90">
                        <c:v>8.7672488843134158</c:v>
                      </c:pt>
                      <c:pt idx="91">
                        <c:v>8.7350945314204402</c:v>
                      </c:pt>
                      <c:pt idx="92">
                        <c:v>8.7033174308480206</c:v>
                      </c:pt>
                      <c:pt idx="93">
                        <c:v>8.6719105299727879</c:v>
                      </c:pt>
                      <c:pt idx="94">
                        <c:v>8.6408669583668747</c:v>
                      </c:pt>
                      <c:pt idx="95">
                        <c:v>8.6101800217663769</c:v>
                      </c:pt>
                      <c:pt idx="96">
                        <c:v>8.5798431962840631</c:v>
                      </c:pt>
                      <c:pt idx="97">
                        <c:v>8.5498501228546004</c:v>
                      </c:pt>
                      <c:pt idx="98">
                        <c:v>8.5201946019012365</c:v>
                      </c:pt>
                      <c:pt idx="99">
                        <c:v>8.4908705882134825</c:v>
                      </c:pt>
                      <c:pt idx="100">
                        <c:v>8.4618721860258823</c:v>
                      </c:pt>
                      <c:pt idx="101">
                        <c:v>8.4331936442885524</c:v>
                      </c:pt>
                      <c:pt idx="102">
                        <c:v>8.4048293521206041</c:v>
                      </c:pt>
                      <c:pt idx="103">
                        <c:v>8.3767738344381186</c:v>
                      </c:pt>
                      <c:pt idx="104">
                        <c:v>8.349021747748699</c:v>
                      </c:pt>
                      <c:pt idx="105">
                        <c:v>8.3215678761050995</c:v>
                      </c:pt>
                      <c:pt idx="106">
                        <c:v>8.2944071272108371</c:v>
                      </c:pt>
                      <c:pt idx="107">
                        <c:v>8.267534528670982</c:v>
                      </c:pt>
                      <c:pt idx="108">
                        <c:v>8.2409452243817558</c:v>
                      </c:pt>
                      <c:pt idx="109">
                        <c:v>8.2146344710528716</c:v>
                      </c:pt>
                      <c:pt idx="110">
                        <c:v>8.1885976348567748</c:v>
                      </c:pt>
                      <c:pt idx="111">
                        <c:v>8.1628301881993952</c:v>
                      </c:pt>
                      <c:pt idx="112">
                        <c:v>8.137327706607131</c:v>
                      </c:pt>
                      <c:pt idx="113">
                        <c:v>8.1120858657251578</c:v>
                      </c:pt>
                      <c:pt idx="114">
                        <c:v>8.0871004384223326</c:v>
                      </c:pt>
                      <c:pt idx="115">
                        <c:v>8.062367291998223</c:v>
                      </c:pt>
                      <c:pt idx="116">
                        <c:v>8.0378823854880164</c:v>
                      </c:pt>
                      <c:pt idx="117">
                        <c:v>8.0136417670612374</c:v>
                      </c:pt>
                      <c:pt idx="118">
                        <c:v>7.989641571510413</c:v>
                      </c:pt>
                      <c:pt idx="119">
                        <c:v>7.9658780178260304</c:v>
                      </c:pt>
                      <c:pt idx="120">
                        <c:v>7.9423474068542754</c:v>
                      </c:pt>
                      <c:pt idx="121">
                        <c:v>7.9190461190341797</c:v>
                      </c:pt>
                      <c:pt idx="122">
                        <c:v>7.8959706122110687</c:v>
                      </c:pt>
                      <c:pt idx="123">
                        <c:v>7.8731174195231777</c:v>
                      </c:pt>
                      <c:pt idx="124">
                        <c:v>7.8504831473586467</c:v>
                      </c:pt>
                      <c:pt idx="125">
                        <c:v>7.8280644733800262</c:v>
                      </c:pt>
                      <c:pt idx="126">
                        <c:v>7.8058581446137341</c:v>
                      </c:pt>
                      <c:pt idx="127">
                        <c:v>7.7838609756019093</c:v>
                      </c:pt>
                      <c:pt idx="128">
                        <c:v>7.7620698466142581</c:v>
                      </c:pt>
                      <c:pt idx="129">
                        <c:v>7.7404817019175862</c:v>
                      </c:pt>
                      <c:pt idx="130">
                        <c:v>7.719093548100858</c:v>
                      </c:pt>
                      <c:pt idx="131">
                        <c:v>7.6979024524536177</c:v>
                      </c:pt>
                      <c:pt idx="132">
                        <c:v>7.6769055413958256</c:v>
                      </c:pt>
                      <c:pt idx="133">
                        <c:v>7.6560999989571474</c:v>
                      </c:pt>
                      <c:pt idx="134">
                        <c:v>7.635483065303875</c:v>
                      </c:pt>
                      <c:pt idx="135">
                        <c:v>7.6150520353117113</c:v>
                      </c:pt>
                      <c:pt idx="136">
                        <c:v>7.5948042571827248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8E52-490E-86B4-7235E38E3A3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AMADE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AMADE!$H$25:$H$161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51.31991277089093</c:v>
                      </c:pt>
                      <c:pt idx="1">
                        <c:v>42.513501198684686</c:v>
                      </c:pt>
                      <c:pt idx="2">
                        <c:v>36.584384546149366</c:v>
                      </c:pt>
                      <c:pt idx="3">
                        <c:v>32.312213789245931</c:v>
                      </c:pt>
                      <c:pt idx="4">
                        <c:v>29.08287644795918</c:v>
                      </c:pt>
                      <c:pt idx="5">
                        <c:v>26.553206933008848</c:v>
                      </c:pt>
                      <c:pt idx="6">
                        <c:v>24.516201024408044</c:v>
                      </c:pt>
                      <c:pt idx="7">
                        <c:v>22.839471881168201</c:v>
                      </c:pt>
                      <c:pt idx="8">
                        <c:v>21.434349243924267</c:v>
                      </c:pt>
                      <c:pt idx="9">
                        <c:v>20.239175547130877</c:v>
                      </c:pt>
                      <c:pt idx="10">
                        <c:v>19.209725758384089</c:v>
                      </c:pt>
                      <c:pt idx="11">
                        <c:v>18.313439279726072</c:v>
                      </c:pt>
                      <c:pt idx="12">
                        <c:v>17.52580294942122</c:v>
                      </c:pt>
                      <c:pt idx="13">
                        <c:v>16.828003227981775</c:v>
                      </c:pt>
                      <c:pt idx="14">
                        <c:v>16.205356242641098</c:v>
                      </c:pt>
                      <c:pt idx="15">
                        <c:v>15.64623047590198</c:v>
                      </c:pt>
                      <c:pt idx="16">
                        <c:v>15.141290528950814</c:v>
                      </c:pt>
                      <c:pt idx="17">
                        <c:v>14.682955487087503</c:v>
                      </c:pt>
                      <c:pt idx="18">
                        <c:v>14.265003969543868</c:v>
                      </c:pt>
                      <c:pt idx="19">
                        <c:v>13.882281467023528</c:v>
                      </c:pt>
                      <c:pt idx="20">
                        <c:v>13.530480302765962</c:v>
                      </c:pt>
                      <c:pt idx="21">
                        <c:v>13.205972001539504</c:v>
                      </c:pt>
                      <c:pt idx="22">
                        <c:v>12.905678041514404</c:v>
                      </c:pt>
                      <c:pt idx="23">
                        <c:v>12.6269690991935</c:v>
                      </c:pt>
                      <c:pt idx="24">
                        <c:v>12.367585709052216</c:v>
                      </c:pt>
                      <c:pt idx="25">
                        <c:v>12.125575202142789</c:v>
                      </c:pt>
                      <c:pt idx="26">
                        <c:v>11.899241150243402</c:v>
                      </c:pt>
                      <c:pt idx="27">
                        <c:v>11.687102510682539</c:v>
                      </c:pt>
                      <c:pt idx="28">
                        <c:v>11.487860364338218</c:v>
                      </c:pt>
                      <c:pt idx="29">
                        <c:v>11.300370647361971</c:v>
                      </c:pt>
                      <c:pt idx="30">
                        <c:v>11.123621651373272</c:v>
                      </c:pt>
                      <c:pt idx="31">
                        <c:v>10.956715345303113</c:v>
                      </c:pt>
                      <c:pt idx="32">
                        <c:v>10.798851781228372</c:v>
                      </c:pt>
                      <c:pt idx="33">
                        <c:v>10.64931600507555</c:v>
                      </c:pt>
                      <c:pt idx="34">
                        <c:v>10.507467014249903</c:v>
                      </c:pt>
                      <c:pt idx="35">
                        <c:v>10.372728397602248</c:v>
                      </c:pt>
                      <c:pt idx="36">
                        <c:v>10.244580365605675</c:v>
                      </c:pt>
                      <c:pt idx="37">
                        <c:v>10.122552935252363</c:v>
                      </c:pt>
                      <c:pt idx="38">
                        <c:v>10.006220078746676</c:v>
                      </c:pt>
                      <c:pt idx="39">
                        <c:v>9.8951946803593476</c:v>
                      </c:pt>
                      <c:pt idx="40">
                        <c:v>9.7891241739178572</c:v>
                      </c:pt>
                      <c:pt idx="41">
                        <c:v>9.6876867559273983</c:v>
                      </c:pt>
                      <c:pt idx="42">
                        <c:v>9.590588087454984</c:v>
                      </c:pt>
                      <c:pt idx="43">
                        <c:v>9.4975584125940546</c:v>
                      </c:pt>
                      <c:pt idx="44">
                        <c:v>9.4083500332740027</c:v>
                      </c:pt>
                      <c:pt idx="45">
                        <c:v>9.32273508994464</c:v>
                      </c:pt>
                      <c:pt idx="46">
                        <c:v>9.2405036056837577</c:v>
                      </c:pt>
                      <c:pt idx="47">
                        <c:v>9.1614617578875528</c:v>
                      </c:pt>
                      <c:pt idx="48">
                        <c:v>9.0854303471777129</c:v>
                      </c:pt>
                      <c:pt idx="49">
                        <c:v>9.0122434377093263</c:v>
                      </c:pt>
                      <c:pt idx="50">
                        <c:v>8.9417471468601732</c:v>
                      </c:pt>
                      <c:pt idx="51">
                        <c:v>8.8737985654610636</c:v>
                      </c:pt>
                      <c:pt idx="52">
                        <c:v>8.8082647923983366</c:v>
                      </c:pt>
                      <c:pt idx="53">
                        <c:v>8.7450220696717516</c:v>
                      </c:pt>
                      <c:pt idx="54">
                        <c:v>8.683955005896042</c:v>
                      </c:pt>
                      <c:pt idx="55">
                        <c:v>8.624955877850633</c:v>
                      </c:pt>
                      <c:pt idx="56">
                        <c:v>8.5679240010573281</c:v>
                      </c:pt>
                      <c:pt idx="57">
                        <c:v>8.5127651615396918</c:v>
                      </c:pt>
                      <c:pt idx="58">
                        <c:v>8.4593911019222041</c:v>
                      </c:pt>
                      <c:pt idx="59">
                        <c:v>8.4077190558892845</c:v>
                      </c:pt>
                      <c:pt idx="60">
                        <c:v>8.3576713257658461</c:v>
                      </c:pt>
                      <c:pt idx="61">
                        <c:v>8.3091748986205989</c:v>
                      </c:pt>
                      <c:pt idx="62">
                        <c:v>8.2621610968462065</c:v>
                      </c:pt>
                      <c:pt idx="63">
                        <c:v>8.2165652596496752</c:v>
                      </c:pt>
                      <c:pt idx="64">
                        <c:v>8.1723264523024088</c:v>
                      </c:pt>
                      <c:pt idx="65">
                        <c:v>8.1293872003618119</c:v>
                      </c:pt>
                      <c:pt idx="66">
                        <c:v>8.0876932463921243</c:v>
                      </c:pt>
                      <c:pt idx="67">
                        <c:v>8.047193326988646</c:v>
                      </c:pt>
                      <c:pt idx="68">
                        <c:v>8.007838968151276</c:v>
                      </c:pt>
                      <c:pt idx="69">
                        <c:v>7.9695842972657669</c:v>
                      </c:pt>
                      <c:pt idx="70">
                        <c:v>7.9323858701376508</c:v>
                      </c:pt>
                      <c:pt idx="71">
                        <c:v>7.8962025116884451</c:v>
                      </c:pt>
                      <c:pt idx="72">
                        <c:v>7.8609951690686124</c:v>
                      </c:pt>
                      <c:pt idx="73">
                        <c:v>7.8267267760702719</c:v>
                      </c:pt>
                      <c:pt idx="74">
                        <c:v>7.7933621278360796</c:v>
                      </c:pt>
                      <c:pt idx="75">
                        <c:v>7.7608677649614943</c:v>
                      </c:pt>
                      <c:pt idx="76">
                        <c:v>7.7292118661771774</c:v>
                      </c:pt>
                      <c:pt idx="77">
                        <c:v>7.6983641488778067</c:v>
                      </c:pt>
                      <c:pt idx="78">
                        <c:v>7.6682957768346078</c:v>
                      </c:pt>
                      <c:pt idx="79">
                        <c:v>7.6389792744921809</c:v>
                      </c:pt>
                      <c:pt idx="80">
                        <c:v>7.6103884473068044</c:v>
                      </c:pt>
                      <c:pt idx="81">
                        <c:v>7.5824983076339985</c:v>
                      </c:pt>
                      <c:pt idx="82">
                        <c:v>7.5552850057185363</c:v>
                      </c:pt>
                      <c:pt idx="83">
                        <c:v>7.5287257653807949</c:v>
                      </c:pt>
                      <c:pt idx="84">
                        <c:v>7.5027988240299361</c:v>
                      </c:pt>
                      <c:pt idx="85">
                        <c:v>7.4774833766672879</c:v>
                      </c:pt>
                      <c:pt idx="86">
                        <c:v>7.4527595235729827</c:v>
                      </c:pt>
                      <c:pt idx="87">
                        <c:v>7.4286082213956348</c:v>
                      </c:pt>
                      <c:pt idx="88">
                        <c:v>7.4050112373889778</c:v>
                      </c:pt>
                      <c:pt idx="89">
                        <c:v>7.3819511065611962</c:v>
                      </c:pt>
                      <c:pt idx="90">
                        <c:v>7.3594110915224569</c:v>
                      </c:pt>
                      <c:pt idx="91">
                        <c:v>7.3373751448340707</c:v>
                      </c:pt>
                      <c:pt idx="92">
                        <c:v>7.3158278736788214</c:v>
                      </c:pt>
                      <c:pt idx="93">
                        <c:v>7.2947545066869459</c:v>
                      </c:pt>
                      <c:pt idx="94">
                        <c:v>7.2741408627654067</c:v>
                      </c:pt>
                      <c:pt idx="95">
                        <c:v>7.2539733217904816</c:v>
                      </c:pt>
                      <c:pt idx="96">
                        <c:v>7.2342387970346742</c:v>
                      </c:pt>
                      <c:pt idx="97">
                        <c:v>7.2149247092091073</c:v>
                      </c:pt>
                      <c:pt idx="98">
                        <c:v>7.1960189620118031</c:v>
                      </c:pt>
                      <c:pt idx="99">
                        <c:v>7.1775099190806788</c:v>
                      </c:pt>
                      <c:pt idx="100">
                        <c:v>7.1593863822577575</c:v>
                      </c:pt>
                      <c:pt idx="101">
                        <c:v>7.141637571078217</c:v>
                      </c:pt>
                      <c:pt idx="102">
                        <c:v>7.1242531034042891</c:v>
                      </c:pt>
                      <c:pt idx="103">
                        <c:v>7.1072229771300179</c:v>
                      </c:pt>
                      <c:pt idx="104">
                        <c:v>7.0905375528882058</c:v>
                      </c:pt>
                      <c:pt idx="105">
                        <c:v>7.0741875376959822</c:v>
                      </c:pt>
                      <c:pt idx="106">
                        <c:v>7.0581639694799527</c:v>
                      </c:pt>
                      <c:pt idx="107">
                        <c:v>7.0424582024260687</c:v>
                      </c:pt>
                      <c:pt idx="108">
                        <c:v>7.0270618931033226</c:v>
                      </c:pt>
                      <c:pt idx="109">
                        <c:v>7.0119669873138459</c:v>
                      </c:pt>
                      <c:pt idx="110">
                        <c:v>6.9971657076253528</c:v>
                      </c:pt>
                      <c:pt idx="111">
                        <c:v>6.9826505415448921</c:v>
                      </c:pt>
                      <c:pt idx="112">
                        <c:v>6.9684142302956324</c:v>
                      </c:pt>
                      <c:pt idx="113">
                        <c:v>6.9544497581610472</c:v>
                      </c:pt>
                      <c:pt idx="114">
                        <c:v>6.9407503423632475</c:v>
                      </c:pt>
                      <c:pt idx="115">
                        <c:v>6.9273094234443722</c:v>
                      </c:pt>
                      <c:pt idx="116">
                        <c:v>6.914120656122094</c:v>
                      </c:pt>
                      <c:pt idx="117">
                        <c:v>6.9011779005920975</c:v>
                      </c:pt>
                      <c:pt idx="118">
                        <c:v>6.8884752142521979</c:v>
                      </c:pt>
                      <c:pt idx="119">
                        <c:v>6.8760068438243964</c:v>
                      </c:pt>
                      <c:pt idx="120">
                        <c:v>6.8637672178526863</c:v>
                      </c:pt>
                      <c:pt idx="121">
                        <c:v>6.8517509395557878</c:v>
                      </c:pt>
                      <c:pt idx="122">
                        <c:v>6.8399527800153699</c:v>
                      </c:pt>
                      <c:pt idx="123">
                        <c:v>6.8283676716814394</c:v>
                      </c:pt>
                      <c:pt idx="124">
                        <c:v>6.8169907021778364</c:v>
                      </c:pt>
                      <c:pt idx="125">
                        <c:v>6.8058171083916434</c:v>
                      </c:pt>
                      <c:pt idx="126">
                        <c:v>6.7948422708315146</c:v>
                      </c:pt>
                      <c:pt idx="127">
                        <c:v>6.7840617082406531</c:v>
                      </c:pt>
                      <c:pt idx="128">
                        <c:v>6.7734710724511142</c:v>
                      </c:pt>
                      <c:pt idx="129">
                        <c:v>6.7630661434669115</c:v>
                      </c:pt>
                      <c:pt idx="130">
                        <c:v>6.7528428247640839</c:v>
                      </c:pt>
                      <c:pt idx="131">
                        <c:v>6.742797138796635</c:v>
                      </c:pt>
                      <c:pt idx="132">
                        <c:v>6.7329252226978706</c:v>
                      </c:pt>
                      <c:pt idx="133">
                        <c:v>6.7232233241672565</c:v>
                      </c:pt>
                      <c:pt idx="134">
                        <c:v>6.7136877975335434</c:v>
                      </c:pt>
                      <c:pt idx="135">
                        <c:v>6.7043150999853278</c:v>
                      </c:pt>
                      <c:pt idx="136">
                        <c:v>6.6951017879608372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E52-490E-86B4-7235E38E3A3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52-490E-86B4-7235E38E3A34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578645998151675"/>
          <c:y val="0.46727607604502946"/>
          <c:w val="0.14223269712470224"/>
          <c:h val="5.85130200028831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481621429214"/>
          <c:y val="3.8903625110521665E-2"/>
          <c:w val="0.70793448881482945"/>
          <c:h val="0.86417928528164745"/>
        </c:manualLayout>
      </c:layout>
      <c:scatterChart>
        <c:scatterStyle val="smoothMarker"/>
        <c:varyColors val="0"/>
        <c:ser>
          <c:idx val="0"/>
          <c:order val="0"/>
          <c:tx>
            <c:v>EHE-08 cas dimensions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'EHE-08'!$B$22:$B$158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  <c:extLst xmlns:c15="http://schemas.microsoft.com/office/drawing/2012/chart"/>
            </c:numRef>
          </c:xVal>
          <c:yVal>
            <c:numRef>
              <c:f>'EHE-08'!$H$22:$H$158</c:f>
              <c:numCache>
                <c:formatCode>0.00</c:formatCode>
                <c:ptCount val="137"/>
                <c:pt idx="0">
                  <c:v>15.658783986134569</c:v>
                </c:pt>
                <c:pt idx="1">
                  <c:v>15.459514378167423</c:v>
                </c:pt>
                <c:pt idx="2">
                  <c:v>15.269057457507202</c:v>
                </c:pt>
                <c:pt idx="3">
                  <c:v>15.086559092468701</c:v>
                </c:pt>
                <c:pt idx="4">
                  <c:v>14.911322564152776</c:v>
                </c:pt>
                <c:pt idx="5">
                  <c:v>14.742763187793452</c:v>
                </c:pt>
                <c:pt idx="6">
                  <c:v>14.580380184033498</c:v>
                </c:pt>
                <c:pt idx="7">
                  <c:v>14.42373799792121</c:v>
                </c:pt>
                <c:pt idx="8">
                  <c:v>14.272453233547076</c:v>
                </c:pt>
                <c:pt idx="9">
                  <c:v>14.126185141482708</c:v>
                </c:pt>
                <c:pt idx="10">
                  <c:v>13.984628467375249</c:v>
                </c:pt>
                <c:pt idx="11">
                  <c:v>13.847507933518628</c:v>
                </c:pt>
                <c:pt idx="12">
                  <c:v>13.714573887539306</c:v>
                </c:pt>
                <c:pt idx="13">
                  <c:v>13.585598808547454</c:v>
                </c:pt>
                <c:pt idx="14">
                  <c:v>13.46037445817832</c:v>
                </c:pt>
                <c:pt idx="15">
                  <c:v>13.338709526495862</c:v>
                </c:pt>
                <c:pt idx="16">
                  <c:v>13.220427664307479</c:v>
                </c:pt>
                <c:pt idx="17">
                  <c:v>13.105365821836205</c:v>
                </c:pt>
                <c:pt idx="18">
                  <c:v>12.993372833559789</c:v>
                </c:pt>
                <c:pt idx="19">
                  <c:v>12.88430820321603</c:v>
                </c:pt>
                <c:pt idx="20">
                  <c:v>12.77804105330285</c:v>
                </c:pt>
                <c:pt idx="21">
                  <c:v>12.674449211047856</c:v>
                </c:pt>
                <c:pt idx="22">
                  <c:v>12.573418408569244</c:v>
                </c:pt>
                <c:pt idx="23">
                  <c:v>12.474841579328837</c:v>
                </c:pt>
                <c:pt idx="24">
                  <c:v>12.378618236356592</c:v>
                </c:pt>
                <c:pt idx="25">
                  <c:v>12.28465392036258</c:v>
                </c:pt>
                <c:pt idx="26">
                  <c:v>12.192859707931355</c:v>
                </c:pt>
                <c:pt idx="27">
                  <c:v>12.103151771648825</c:v>
                </c:pt>
                <c:pt idx="28">
                  <c:v>12.015450985341193</c:v>
                </c:pt>
                <c:pt idx="29">
                  <c:v>11.929682568681887</c:v>
                </c:pt>
                <c:pt idx="30">
                  <c:v>11.845775766300733</c:v>
                </c:pt>
                <c:pt idx="31">
                  <c:v>11.76366355725127</c:v>
                </c:pt>
                <c:pt idx="32">
                  <c:v>11.683282391288667</c:v>
                </c:pt>
                <c:pt idx="33">
                  <c:v>11.604571948907429</c:v>
                </c:pt>
                <c:pt idx="34">
                  <c:v>11.527474922503316</c:v>
                </c:pt>
                <c:pt idx="35">
                  <c:v>11.451936816373566</c:v>
                </c:pt>
                <c:pt idx="36">
                  <c:v>11.377905763564854</c:v>
                </c:pt>
                <c:pt idx="37">
                  <c:v>11.305332357829471</c:v>
                </c:pt>
                <c:pt idx="38">
                  <c:v>11.234169499164238</c:v>
                </c:pt>
                <c:pt idx="39">
                  <c:v>11.164372251590201</c:v>
                </c:pt>
                <c:pt idx="40">
                  <c:v>11.095897711988817</c:v>
                </c:pt>
                <c:pt idx="41">
                  <c:v>11.028704888946613</c:v>
                </c:pt>
                <c:pt idx="42">
                  <c:v>10.962754590678269</c:v>
                </c:pt>
                <c:pt idx="43">
                  <c:v>10.898009321200583</c:v>
                </c:pt>
                <c:pt idx="44">
                  <c:v>10.834433184019307</c:v>
                </c:pt>
                <c:pt idx="45">
                  <c:v>10.77199179266888</c:v>
                </c:pt>
                <c:pt idx="46">
                  <c:v>10.71065218751392</c:v>
                </c:pt>
                <c:pt idx="47">
                  <c:v>10.650382758281429</c:v>
                </c:pt>
                <c:pt idx="48">
                  <c:v>10.591153171846006</c:v>
                </c:pt>
                <c:pt idx="49">
                  <c:v>10.532934304837351</c:v>
                </c:pt>
                <c:pt idx="50">
                  <c:v>10.475698180681057</c:v>
                </c:pt>
                <c:pt idx="51">
                  <c:v>10.419417910720536</c:v>
                </c:pt>
                <c:pt idx="52">
                  <c:v>10.364067639101117</c:v>
                </c:pt>
                <c:pt idx="53">
                  <c:v>10.309622491126479</c:v>
                </c:pt>
                <c:pt idx="54">
                  <c:v>10.256058524824002</c:v>
                </c:pt>
                <c:pt idx="55">
                  <c:v>10.203352685479073</c:v>
                </c:pt>
                <c:pt idx="56">
                  <c:v>10.151482762919413</c:v>
                </c:pt>
                <c:pt idx="57">
                  <c:v>10.100427351349584</c:v>
                </c:pt>
                <c:pt idx="58">
                  <c:v>10.050165811552731</c:v>
                </c:pt>
                <c:pt idx="59">
                  <c:v>10.00067823529213</c:v>
                </c:pt>
                <c:pt idx="60">
                  <c:v>9.9519454117589081</c:v>
                </c:pt>
                <c:pt idx="61">
                  <c:v>9.9039487959249595</c:v>
                </c:pt>
                <c:pt idx="62">
                  <c:v>9.8566704786713597</c:v>
                </c:pt>
                <c:pt idx="63">
                  <c:v>9.8100931585730198</c:v>
                </c:pt>
                <c:pt idx="64">
                  <c:v>9.7642001152296132</c:v>
                </c:pt>
                <c:pt idx="65">
                  <c:v>9.7189751840413923</c:v>
                </c:pt>
                <c:pt idx="66">
                  <c:v>9.6744027323362545</c:v>
                </c:pt>
                <c:pt idx="67">
                  <c:v>9.6304676367615478</c:v>
                </c:pt>
                <c:pt idx="68">
                  <c:v>9.5871552618605254</c:v>
                </c:pt>
                <c:pt idx="69">
                  <c:v>9.5444514397593423</c:v>
                </c:pt>
                <c:pt idx="70">
                  <c:v>9.5023424508957905</c:v>
                </c:pt>
                <c:pt idx="71">
                  <c:v>9.4608150057261113</c:v>
                </c:pt>
                <c:pt idx="72">
                  <c:v>9.4198562273505608</c:v>
                </c:pt>
                <c:pt idx="73">
                  <c:v>9.3794536350027968</c:v>
                </c:pt>
                <c:pt idx="74">
                  <c:v>9.3395951283517942</c:v>
                </c:pt>
                <c:pt idx="75">
                  <c:v>9.3002689725687091</c:v>
                </c:pt>
                <c:pt idx="76">
                  <c:v>9.261463784114234</c:v>
                </c:pt>
                <c:pt idx="77">
                  <c:v>9.2231685172050959</c:v>
                </c:pt>
                <c:pt idx="78">
                  <c:v>9.1853724509209993</c:v>
                </c:pt>
                <c:pt idx="79">
                  <c:v>9.1480651769159742</c:v>
                </c:pt>
                <c:pt idx="80">
                  <c:v>9.111236587700434</c:v>
                </c:pt>
                <c:pt idx="81">
                  <c:v>9.074876865462393</c:v>
                </c:pt>
                <c:pt idx="82">
                  <c:v>9.0389764713982999</c:v>
                </c:pt>
                <c:pt idx="83">
                  <c:v>9.0035261355259788</c:v>
                </c:pt>
                <c:pt idx="84">
                  <c:v>8.9685168469536585</c:v>
                </c:pt>
                <c:pt idx="85">
                  <c:v>8.9339398445809231</c:v>
                </c:pt>
                <c:pt idx="86">
                  <c:v>8.8997866082087427</c:v>
                </c:pt>
                <c:pt idx="87">
                  <c:v>8.8660488500372487</c:v>
                </c:pt>
                <c:pt idx="88">
                  <c:v>8.832718506531176</c:v>
                </c:pt>
                <c:pt idx="89">
                  <c:v>8.799787730634046</c:v>
                </c:pt>
                <c:pt idx="90">
                  <c:v>8.7672488843134158</c:v>
                </c:pt>
                <c:pt idx="91">
                  <c:v>8.7350945314204402</c:v>
                </c:pt>
                <c:pt idx="92">
                  <c:v>8.7033174308480206</c:v>
                </c:pt>
                <c:pt idx="93">
                  <c:v>8.6719105299727879</c:v>
                </c:pt>
                <c:pt idx="94">
                  <c:v>8.6408669583668747</c:v>
                </c:pt>
                <c:pt idx="95">
                  <c:v>8.6101800217663769</c:v>
                </c:pt>
                <c:pt idx="96">
                  <c:v>8.5798431962840631</c:v>
                </c:pt>
                <c:pt idx="97">
                  <c:v>8.5498501228546004</c:v>
                </c:pt>
                <c:pt idx="98">
                  <c:v>8.5201946019012365</c:v>
                </c:pt>
                <c:pt idx="99">
                  <c:v>8.4908705882134825</c:v>
                </c:pt>
                <c:pt idx="100">
                  <c:v>8.4618721860258823</c:v>
                </c:pt>
                <c:pt idx="101">
                  <c:v>8.4331936442885524</c:v>
                </c:pt>
                <c:pt idx="102">
                  <c:v>8.4048293521206041</c:v>
                </c:pt>
                <c:pt idx="103">
                  <c:v>8.3767738344381186</c:v>
                </c:pt>
                <c:pt idx="104">
                  <c:v>8.349021747748699</c:v>
                </c:pt>
                <c:pt idx="105">
                  <c:v>8.3215678761050995</c:v>
                </c:pt>
                <c:pt idx="106">
                  <c:v>8.2944071272108371</c:v>
                </c:pt>
                <c:pt idx="107">
                  <c:v>8.267534528670982</c:v>
                </c:pt>
                <c:pt idx="108">
                  <c:v>8.2409452243817558</c:v>
                </c:pt>
                <c:pt idx="109">
                  <c:v>8.2146344710528716</c:v>
                </c:pt>
                <c:pt idx="110">
                  <c:v>8.1885976348567748</c:v>
                </c:pt>
                <c:pt idx="111">
                  <c:v>8.1628301881993952</c:v>
                </c:pt>
                <c:pt idx="112">
                  <c:v>8.137327706607131</c:v>
                </c:pt>
                <c:pt idx="113">
                  <c:v>8.1120858657251578</c:v>
                </c:pt>
                <c:pt idx="114">
                  <c:v>8.0871004384223326</c:v>
                </c:pt>
                <c:pt idx="115">
                  <c:v>8.062367291998223</c:v>
                </c:pt>
                <c:pt idx="116">
                  <c:v>8.0378823854880164</c:v>
                </c:pt>
                <c:pt idx="117">
                  <c:v>8.0136417670612374</c:v>
                </c:pt>
                <c:pt idx="118">
                  <c:v>7.989641571510413</c:v>
                </c:pt>
                <c:pt idx="119">
                  <c:v>7.9658780178260304</c:v>
                </c:pt>
                <c:pt idx="120">
                  <c:v>7.9423474068542754</c:v>
                </c:pt>
                <c:pt idx="121">
                  <c:v>7.9190461190341797</c:v>
                </c:pt>
                <c:pt idx="122">
                  <c:v>7.8959706122110687</c:v>
                </c:pt>
                <c:pt idx="123">
                  <c:v>7.8731174195231777</c:v>
                </c:pt>
                <c:pt idx="124">
                  <c:v>7.8504831473586467</c:v>
                </c:pt>
                <c:pt idx="125">
                  <c:v>7.8280644733800262</c:v>
                </c:pt>
                <c:pt idx="126">
                  <c:v>7.8058581446137341</c:v>
                </c:pt>
                <c:pt idx="127">
                  <c:v>7.7838609756019093</c:v>
                </c:pt>
                <c:pt idx="128">
                  <c:v>7.7620698466142581</c:v>
                </c:pt>
                <c:pt idx="129">
                  <c:v>7.7404817019175862</c:v>
                </c:pt>
                <c:pt idx="130">
                  <c:v>7.719093548100858</c:v>
                </c:pt>
                <c:pt idx="131">
                  <c:v>7.6979024524536177</c:v>
                </c:pt>
                <c:pt idx="132">
                  <c:v>7.6769055413958256</c:v>
                </c:pt>
                <c:pt idx="133">
                  <c:v>7.6560999989571474</c:v>
                </c:pt>
                <c:pt idx="134">
                  <c:v>7.635483065303875</c:v>
                </c:pt>
                <c:pt idx="135">
                  <c:v>7.6150520353117113</c:v>
                </c:pt>
                <c:pt idx="136">
                  <c:v>7.5948042571827248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6DA8-450A-A09C-9E26FEE9D75D}"/>
            </c:ext>
          </c:extLst>
        </c:ser>
        <c:ser>
          <c:idx val="1"/>
          <c:order val="1"/>
          <c:tx>
            <c:v>EC-2 vigent cas dimensions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'EC2'!$A$25:$A$161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'EC2'!$S$25:$S$161</c:f>
              <c:numCache>
                <c:formatCode>0.00</c:formatCode>
                <c:ptCount val="137"/>
                <c:pt idx="0">
                  <c:v>51.282076598941508</c:v>
                </c:pt>
                <c:pt idx="1">
                  <c:v>42.487792142741661</c:v>
                </c:pt>
                <c:pt idx="2">
                  <c:v>36.566102210184759</c:v>
                </c:pt>
                <c:pt idx="3">
                  <c:v>32.298510415416814</c:v>
                </c:pt>
                <c:pt idx="4">
                  <c:v>29.071895545771678</c:v>
                </c:pt>
                <c:pt idx="5">
                  <c:v>26.543672962862864</c:v>
                </c:pt>
                <c:pt idx="6">
                  <c:v>24.507202357546802</c:v>
                </c:pt>
                <c:pt idx="7">
                  <c:v>22.830336738669523</c:v>
                </c:pt>
                <c:pt idx="8">
                  <c:v>21.424570406502365</c:v>
                </c:pt>
                <c:pt idx="9">
                  <c:v>20.22836242967508</c:v>
                </c:pt>
                <c:pt idx="10">
                  <c:v>19.197572691489761</c:v>
                </c:pt>
                <c:pt idx="11">
                  <c:v>18.299703825830655</c:v>
                </c:pt>
                <c:pt idx="12">
                  <c:v>17.510290667117108</c:v>
                </c:pt>
                <c:pt idx="13">
                  <c:v>16.810556712790696</c:v>
                </c:pt>
                <c:pt idx="14">
                  <c:v>16.18584708205287</c:v>
                </c:pt>
                <c:pt idx="15">
                  <c:v>15.624553237859473</c:v>
                </c:pt>
                <c:pt idx="16">
                  <c:v>15.117358198911566</c:v>
                </c:pt>
                <c:pt idx="17">
                  <c:v>14.656695956121931</c:v>
                </c:pt>
                <c:pt idx="18">
                  <c:v>14.236357297597934</c:v>
                </c:pt>
                <c:pt idx="19">
                  <c:v>13.851197726324695</c:v>
                </c:pt>
                <c:pt idx="20">
                  <c:v>13.496917861191665</c:v>
                </c:pt>
                <c:pt idx="21">
                  <c:v>13.169896143658445</c:v>
                </c:pt>
                <c:pt idx="22">
                  <c:v>12.867059851632243</c:v>
                </c:pt>
                <c:pt idx="23">
                  <c:v>12.585784549725581</c:v>
                </c:pt>
                <c:pt idx="24">
                  <c:v>12.323814911282561</c:v>
                </c:pt>
                <c:pt idx="25">
                  <c:v>12.079201786492833</c:v>
                </c:pt>
                <c:pt idx="26">
                  <c:v>11.85025175063442</c:v>
                </c:pt>
                <c:pt idx="27">
                  <c:v>11.63548633316632</c:v>
                </c:pt>
                <c:pt idx="28">
                  <c:v>11.43360882440264</c:v>
                </c:pt>
                <c:pt idx="29">
                  <c:v>11.243477063551348</c:v>
                </c:pt>
                <c:pt idx="30">
                  <c:v>11.064080985355586</c:v>
                </c:pt>
                <c:pt idx="31">
                  <c:v>10.894523980452567</c:v>
                </c:pt>
                <c:pt idx="32">
                  <c:v>10.734007333307883</c:v>
                </c:pt>
                <c:pt idx="33">
                  <c:v>10.581817159799218</c:v>
                </c:pt>
                <c:pt idx="34">
                  <c:v>10.437313387454713</c:v>
                </c:pt>
                <c:pt idx="35">
                  <c:v>10.299920414516267</c:v>
                </c:pt>
                <c:pt idx="36">
                  <c:v>10.169119156309467</c:v>
                </c:pt>
                <c:pt idx="37">
                  <c:v>10.044440243922626</c:v>
                </c:pt>
                <c:pt idx="38">
                  <c:v>9.9254581846712089</c:v>
                </c:pt>
                <c:pt idx="39">
                  <c:v>9.8117863290391476</c:v>
                </c:pt>
                <c:pt idx="40">
                  <c:v>9.7030725168400842</c:v>
                </c:pt>
                <c:pt idx="41">
                  <c:v>9.5989952978139197</c:v>
                </c:pt>
                <c:pt idx="42">
                  <c:v>9.4992606399739632</c:v>
                </c:pt>
                <c:pt idx="43">
                  <c:v>9.403599053674073</c:v>
                </c:pt>
                <c:pt idx="44">
                  <c:v>9.311763071286915</c:v>
                </c:pt>
                <c:pt idx="45">
                  <c:v>9.2235250321296505</c:v>
                </c:pt>
                <c:pt idx="46">
                  <c:v>9.138675130274347</c:v>
                </c:pt>
                <c:pt idx="47">
                  <c:v>9.0570196894781834</c:v>
                </c:pt>
                <c:pt idx="48">
                  <c:v>8.9783796349309402</c:v>
                </c:pt>
                <c:pt idx="49">
                  <c:v>8.902589136057923</c:v>
                </c:pt>
                <c:pt idx="50">
                  <c:v>8.8294943984049343</c:v>
                </c:pt>
                <c:pt idx="51">
                  <c:v>8.7589525858041952</c:v>
                </c:pt>
                <c:pt idx="52">
                  <c:v>8.6908308566859116</c:v>
                </c:pt>
                <c:pt idx="53">
                  <c:v>8.6250055006476298</c:v>
                </c:pt>
                <c:pt idx="54">
                  <c:v>8.5613611632944497</c:v>
                </c:pt>
                <c:pt idx="55">
                  <c:v>8.4997901489759027</c:v>
                </c:pt>
                <c:pt idx="56">
                  <c:v>8.4401917924180196</c:v>
                </c:pt>
                <c:pt idx="57">
                  <c:v>8.3824718914201259</c:v>
                </c:pt>
                <c:pt idx="58">
                  <c:v>8.3265421937884803</c:v>
                </c:pt>
                <c:pt idx="59">
                  <c:v>8.2723199325389558</c:v>
                </c:pt>
                <c:pt idx="60">
                  <c:v>8.219727404140972</c:v>
                </c:pt>
                <c:pt idx="61">
                  <c:v>8.1686915852131214</c:v>
                </c:pt>
                <c:pt idx="62">
                  <c:v>8.1191437836326585</c:v>
                </c:pt>
                <c:pt idx="63">
                  <c:v>8.0710193204993264</c:v>
                </c:pt>
                <c:pt idx="64">
                  <c:v>8.0242572398091969</c:v>
                </c:pt>
                <c:pt idx="65">
                  <c:v>7.9788000430557746</c:v>
                </c:pt>
                <c:pt idx="66">
                  <c:v>7.9345934462910037</c:v>
                </c:pt>
                <c:pt idx="67">
                  <c:v>7.8915861574544639</c:v>
                </c:pt>
                <c:pt idx="68">
                  <c:v>7.849729672020537</c:v>
                </c:pt>
                <c:pt idx="69">
                  <c:v>7.8089780852251653</c:v>
                </c:pt>
                <c:pt idx="70">
                  <c:v>7.7692879193202593</c:v>
                </c:pt>
                <c:pt idx="71">
                  <c:v>7.7306179644677755</c:v>
                </c:pt>
                <c:pt idx="72">
                  <c:v>7.6929291320304554</c:v>
                </c:pt>
                <c:pt idx="73">
                  <c:v>7.6561843191441845</c:v>
                </c:pt>
                <c:pt idx="74">
                  <c:v>7.620348283570225</c:v>
                </c:pt>
                <c:pt idx="75">
                  <c:v>7.5853875279262954</c:v>
                </c:pt>
                <c:pt idx="76">
                  <c:v>7.5512701924845222</c:v>
                </c:pt>
                <c:pt idx="77">
                  <c:v>7.5179659558040637</c:v>
                </c:pt>
                <c:pt idx="78">
                  <c:v>7.485445942536729</c:v>
                </c:pt>
                <c:pt idx="79">
                  <c:v>7.4536826378072965</c:v>
                </c:pt>
                <c:pt idx="80">
                  <c:v>7.4226498076266338</c:v>
                </c:pt>
                <c:pt idx="81">
                  <c:v>7.3923224248462587</c:v>
                </c:pt>
                <c:pt idx="82">
                  <c:v>7.3626766002082515</c:v>
                </c:pt>
                <c:pt idx="83">
                  <c:v>7.3336895180851798</c:v>
                </c:pt>
                <c:pt idx="84">
                  <c:v>7.3053393765410455</c:v>
                </c:pt>
                <c:pt idx="85">
                  <c:v>7.2776053313772096</c:v>
                </c:pt>
                <c:pt idx="86">
                  <c:v>7.2504674438569046</c:v>
                </c:pt>
                <c:pt idx="87">
                  <c:v>7.223906631828493</c:v>
                </c:pt>
                <c:pt idx="88">
                  <c:v>7.1979046239918123</c:v>
                </c:pt>
                <c:pt idx="89">
                  <c:v>7.1724439170737577</c:v>
                </c:pt>
                <c:pt idx="90">
                  <c:v>7.147507735698893</c:v>
                </c:pt>
                <c:pt idx="91">
                  <c:v>7.1230799947588181</c:v>
                </c:pt>
                <c:pt idx="92">
                  <c:v>7.0991452641001489</c:v>
                </c:pt>
                <c:pt idx="93">
                  <c:v>7.0756887353657687</c:v>
                </c:pt>
                <c:pt idx="94">
                  <c:v>7.0526961908372829</c:v>
                </c:pt>
                <c:pt idx="95">
                  <c:v>7.0301539741388641</c:v>
                </c:pt>
                <c:pt idx="96">
                  <c:v>7.0080489626736782</c:v>
                </c:pt>
                <c:pt idx="97">
                  <c:v>6.9863685416742367</c:v>
                </c:pt>
                <c:pt idx="98">
                  <c:v>6.9651005797572179</c:v>
                </c:pt>
                <c:pt idx="99">
                  <c:v>6.9442334058817048</c:v>
                </c:pt>
                <c:pt idx="100">
                  <c:v>6.9237557876175284</c:v>
                </c:pt>
                <c:pt idx="101">
                  <c:v>6.9036569106373333</c:v>
                </c:pt>
                <c:pt idx="102">
                  <c:v>6.883926359352655</c:v>
                </c:pt>
                <c:pt idx="103">
                  <c:v>6.864554098619891</c:v>
                </c:pt>
                <c:pt idx="104">
                  <c:v>6.8455304564478068</c:v>
                </c:pt>
                <c:pt idx="105">
                  <c:v>6.826846107642913</c:v>
                </c:pt>
                <c:pt idx="106">
                  <c:v>6.8084920583338331</c:v>
                </c:pt>
                <c:pt idx="107">
                  <c:v>6.7904596313198535</c:v>
                </c:pt>
                <c:pt idx="108">
                  <c:v>6.7727404521927594</c:v>
                </c:pt>
                <c:pt idx="109">
                  <c:v>6.7553264361847081</c:v>
                </c:pt>
                <c:pt idx="110">
                  <c:v>6.7382097756979915</c:v>
                </c:pt>
                <c:pt idx="111">
                  <c:v>6.7213829284757995</c:v>
                </c:pt>
                <c:pt idx="112">
                  <c:v>6.7048386063757004</c:v>
                </c:pt>
                <c:pt idx="113">
                  <c:v>6.6885697647102331</c:v>
                </c:pt>
                <c:pt idx="114">
                  <c:v>6.6725695921214419</c:v>
                </c:pt>
                <c:pt idx="115">
                  <c:v>6.6568315009582371</c:v>
                </c:pt>
                <c:pt idx="116">
                  <c:v>6.6413491181277013</c:v>
                </c:pt>
                <c:pt idx="117">
                  <c:v>6.6261162763932102</c:v>
                </c:pt>
                <c:pt idx="118">
                  <c:v>6.6111270060940637</c:v>
                </c:pt>
                <c:pt idx="119">
                  <c:v>6.5963755272629356</c:v>
                </c:pt>
                <c:pt idx="120">
                  <c:v>6.581856242118997</c:v>
                </c:pt>
                <c:pt idx="121">
                  <c:v>6.5675637279158767</c:v>
                </c:pt>
                <c:pt idx="122">
                  <c:v>6.5534927301250345</c:v>
                </c:pt>
                <c:pt idx="123">
                  <c:v>6.539638155936311</c:v>
                </c:pt>
                <c:pt idx="124">
                  <c:v>6.5259950680584584</c:v>
                </c:pt>
                <c:pt idx="125">
                  <c:v>6.5125586788036687</c:v>
                </c:pt>
                <c:pt idx="126">
                  <c:v>6.4993243444409128</c:v>
                </c:pt>
                <c:pt idx="127">
                  <c:v>6.4862875598039782</c:v>
                </c:pt>
                <c:pt idx="128">
                  <c:v>6.4734439531408432</c:v>
                </c:pt>
                <c:pt idx="129">
                  <c:v>6.4607892811918051</c:v>
                </c:pt>
                <c:pt idx="130">
                  <c:v>6.4483194244846809</c:v>
                </c:pt>
                <c:pt idx="131">
                  <c:v>6.4360303828358134</c:v>
                </c:pt>
                <c:pt idx="132">
                  <c:v>6.4239182710465688</c:v>
                </c:pt>
                <c:pt idx="133">
                  <c:v>6.4119793147853734</c:v>
                </c:pt>
                <c:pt idx="134">
                  <c:v>6.4002098466460247</c:v>
                </c:pt>
                <c:pt idx="135">
                  <c:v>6.3886063023735362</c:v>
                </c:pt>
                <c:pt idx="136">
                  <c:v>6.3771652172492184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A8-450A-A09C-9E26FEE9D75D}"/>
            </c:ext>
          </c:extLst>
        </c:ser>
        <c:ser>
          <c:idx val="2"/>
          <c:order val="2"/>
          <c:tx>
            <c:v>AMADE cas dimensions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AMADE!$A$25:$A$161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  <c:extLst xmlns:c15="http://schemas.microsoft.com/office/drawing/2012/chart"/>
            </c:numRef>
          </c:xVal>
          <c:yVal>
            <c:numRef>
              <c:f>AMADE!$H$25:$H$161</c:f>
              <c:numCache>
                <c:formatCode>0.00</c:formatCode>
                <c:ptCount val="137"/>
                <c:pt idx="0">
                  <c:v>51.31991277089093</c:v>
                </c:pt>
                <c:pt idx="1">
                  <c:v>42.513501198684686</c:v>
                </c:pt>
                <c:pt idx="2">
                  <c:v>36.584384546149366</c:v>
                </c:pt>
                <c:pt idx="3">
                  <c:v>32.312213789245931</c:v>
                </c:pt>
                <c:pt idx="4">
                  <c:v>29.08287644795918</c:v>
                </c:pt>
                <c:pt idx="5">
                  <c:v>26.553206933008848</c:v>
                </c:pt>
                <c:pt idx="6">
                  <c:v>24.516201024408044</c:v>
                </c:pt>
                <c:pt idx="7">
                  <c:v>22.839471881168201</c:v>
                </c:pt>
                <c:pt idx="8">
                  <c:v>21.434349243924267</c:v>
                </c:pt>
                <c:pt idx="9">
                  <c:v>20.239175547130877</c:v>
                </c:pt>
                <c:pt idx="10">
                  <c:v>19.209725758384089</c:v>
                </c:pt>
                <c:pt idx="11">
                  <c:v>18.313439279726072</c:v>
                </c:pt>
                <c:pt idx="12">
                  <c:v>17.52580294942122</c:v>
                </c:pt>
                <c:pt idx="13">
                  <c:v>16.828003227981775</c:v>
                </c:pt>
                <c:pt idx="14">
                  <c:v>16.205356242641098</c:v>
                </c:pt>
                <c:pt idx="15">
                  <c:v>15.64623047590198</c:v>
                </c:pt>
                <c:pt idx="16">
                  <c:v>15.141290528950814</c:v>
                </c:pt>
                <c:pt idx="17">
                  <c:v>14.682955487087503</c:v>
                </c:pt>
                <c:pt idx="18">
                  <c:v>14.265003969543868</c:v>
                </c:pt>
                <c:pt idx="19">
                  <c:v>13.882281467023528</c:v>
                </c:pt>
                <c:pt idx="20">
                  <c:v>13.530480302765962</c:v>
                </c:pt>
                <c:pt idx="21">
                  <c:v>13.205972001539504</c:v>
                </c:pt>
                <c:pt idx="22">
                  <c:v>12.905678041514404</c:v>
                </c:pt>
                <c:pt idx="23">
                  <c:v>12.6269690991935</c:v>
                </c:pt>
                <c:pt idx="24">
                  <c:v>12.367585709052216</c:v>
                </c:pt>
                <c:pt idx="25">
                  <c:v>12.125575202142789</c:v>
                </c:pt>
                <c:pt idx="26">
                  <c:v>11.899241150243402</c:v>
                </c:pt>
                <c:pt idx="27">
                  <c:v>11.687102510682539</c:v>
                </c:pt>
                <c:pt idx="28">
                  <c:v>11.487860364338218</c:v>
                </c:pt>
                <c:pt idx="29">
                  <c:v>11.300370647361971</c:v>
                </c:pt>
                <c:pt idx="30">
                  <c:v>11.123621651373272</c:v>
                </c:pt>
                <c:pt idx="31">
                  <c:v>10.956715345303113</c:v>
                </c:pt>
                <c:pt idx="32">
                  <c:v>10.798851781228372</c:v>
                </c:pt>
                <c:pt idx="33">
                  <c:v>10.64931600507555</c:v>
                </c:pt>
                <c:pt idx="34">
                  <c:v>10.507467014249903</c:v>
                </c:pt>
                <c:pt idx="35">
                  <c:v>10.372728397602248</c:v>
                </c:pt>
                <c:pt idx="36">
                  <c:v>10.244580365605675</c:v>
                </c:pt>
                <c:pt idx="37">
                  <c:v>10.122552935252363</c:v>
                </c:pt>
                <c:pt idx="38">
                  <c:v>10.006220078746676</c:v>
                </c:pt>
                <c:pt idx="39">
                  <c:v>9.8951946803593476</c:v>
                </c:pt>
                <c:pt idx="40">
                  <c:v>9.7891241739178572</c:v>
                </c:pt>
                <c:pt idx="41">
                  <c:v>9.6876867559273983</c:v>
                </c:pt>
                <c:pt idx="42">
                  <c:v>9.590588087454984</c:v>
                </c:pt>
                <c:pt idx="43">
                  <c:v>9.4975584125940546</c:v>
                </c:pt>
                <c:pt idx="44">
                  <c:v>9.4083500332740027</c:v>
                </c:pt>
                <c:pt idx="45">
                  <c:v>9.32273508994464</c:v>
                </c:pt>
                <c:pt idx="46">
                  <c:v>9.2405036056837577</c:v>
                </c:pt>
                <c:pt idx="47">
                  <c:v>9.1614617578875528</c:v>
                </c:pt>
                <c:pt idx="48">
                  <c:v>9.0854303471777129</c:v>
                </c:pt>
                <c:pt idx="49">
                  <c:v>9.0122434377093263</c:v>
                </c:pt>
                <c:pt idx="50">
                  <c:v>8.9417471468601732</c:v>
                </c:pt>
                <c:pt idx="51">
                  <c:v>8.8737985654610636</c:v>
                </c:pt>
                <c:pt idx="52">
                  <c:v>8.8082647923983366</c:v>
                </c:pt>
                <c:pt idx="53">
                  <c:v>8.7450220696717516</c:v>
                </c:pt>
                <c:pt idx="54">
                  <c:v>8.683955005896042</c:v>
                </c:pt>
                <c:pt idx="55">
                  <c:v>8.624955877850633</c:v>
                </c:pt>
                <c:pt idx="56">
                  <c:v>8.5679240010573281</c:v>
                </c:pt>
                <c:pt idx="57">
                  <c:v>8.5127651615396918</c:v>
                </c:pt>
                <c:pt idx="58">
                  <c:v>8.4593911019222041</c:v>
                </c:pt>
                <c:pt idx="59">
                  <c:v>8.4077190558892845</c:v>
                </c:pt>
                <c:pt idx="60">
                  <c:v>8.3576713257658461</c:v>
                </c:pt>
                <c:pt idx="61">
                  <c:v>8.3091748986205989</c:v>
                </c:pt>
                <c:pt idx="62">
                  <c:v>8.2621610968462065</c:v>
                </c:pt>
                <c:pt idx="63">
                  <c:v>8.2165652596496752</c:v>
                </c:pt>
                <c:pt idx="64">
                  <c:v>8.1723264523024088</c:v>
                </c:pt>
                <c:pt idx="65">
                  <c:v>8.1293872003618119</c:v>
                </c:pt>
                <c:pt idx="66">
                  <c:v>8.0876932463921243</c:v>
                </c:pt>
                <c:pt idx="67">
                  <c:v>8.047193326988646</c:v>
                </c:pt>
                <c:pt idx="68">
                  <c:v>8.007838968151276</c:v>
                </c:pt>
                <c:pt idx="69">
                  <c:v>7.9695842972657669</c:v>
                </c:pt>
                <c:pt idx="70">
                  <c:v>7.9323858701376508</c:v>
                </c:pt>
                <c:pt idx="71">
                  <c:v>7.8962025116884451</c:v>
                </c:pt>
                <c:pt idx="72">
                  <c:v>7.8609951690686124</c:v>
                </c:pt>
                <c:pt idx="73">
                  <c:v>7.8267267760702719</c:v>
                </c:pt>
                <c:pt idx="74">
                  <c:v>7.7933621278360796</c:v>
                </c:pt>
                <c:pt idx="75">
                  <c:v>7.7608677649614943</c:v>
                </c:pt>
                <c:pt idx="76">
                  <c:v>7.7292118661771774</c:v>
                </c:pt>
                <c:pt idx="77">
                  <c:v>7.6983641488778067</c:v>
                </c:pt>
                <c:pt idx="78">
                  <c:v>7.6682957768346078</c:v>
                </c:pt>
                <c:pt idx="79">
                  <c:v>7.6389792744921809</c:v>
                </c:pt>
                <c:pt idx="80">
                  <c:v>7.6103884473068044</c:v>
                </c:pt>
                <c:pt idx="81">
                  <c:v>7.5824983076339985</c:v>
                </c:pt>
                <c:pt idx="82">
                  <c:v>7.5552850057185363</c:v>
                </c:pt>
                <c:pt idx="83">
                  <c:v>7.5287257653807949</c:v>
                </c:pt>
                <c:pt idx="84">
                  <c:v>7.5027988240299361</c:v>
                </c:pt>
                <c:pt idx="85">
                  <c:v>7.4774833766672879</c:v>
                </c:pt>
                <c:pt idx="86">
                  <c:v>7.4527595235729827</c:v>
                </c:pt>
                <c:pt idx="87">
                  <c:v>7.4286082213956348</c:v>
                </c:pt>
                <c:pt idx="88">
                  <c:v>7.4050112373889778</c:v>
                </c:pt>
                <c:pt idx="89">
                  <c:v>7.3819511065611962</c:v>
                </c:pt>
                <c:pt idx="90">
                  <c:v>7.3594110915224569</c:v>
                </c:pt>
                <c:pt idx="91">
                  <c:v>7.3373751448340707</c:v>
                </c:pt>
                <c:pt idx="92">
                  <c:v>7.3158278736788214</c:v>
                </c:pt>
                <c:pt idx="93">
                  <c:v>7.2947545066869459</c:v>
                </c:pt>
                <c:pt idx="94">
                  <c:v>7.2741408627654067</c:v>
                </c:pt>
                <c:pt idx="95">
                  <c:v>7.2539733217904816</c:v>
                </c:pt>
                <c:pt idx="96">
                  <c:v>7.2342387970346742</c:v>
                </c:pt>
                <c:pt idx="97">
                  <c:v>7.2149247092091073</c:v>
                </c:pt>
                <c:pt idx="98">
                  <c:v>7.1960189620118031</c:v>
                </c:pt>
                <c:pt idx="99">
                  <c:v>7.1775099190806788</c:v>
                </c:pt>
                <c:pt idx="100">
                  <c:v>7.1593863822577575</c:v>
                </c:pt>
                <c:pt idx="101">
                  <c:v>7.141637571078217</c:v>
                </c:pt>
                <c:pt idx="102">
                  <c:v>7.1242531034042891</c:v>
                </c:pt>
                <c:pt idx="103">
                  <c:v>7.1072229771300179</c:v>
                </c:pt>
                <c:pt idx="104">
                  <c:v>7.0905375528882058</c:v>
                </c:pt>
                <c:pt idx="105">
                  <c:v>7.0741875376959822</c:v>
                </c:pt>
                <c:pt idx="106">
                  <c:v>7.0581639694799527</c:v>
                </c:pt>
                <c:pt idx="107">
                  <c:v>7.0424582024260687</c:v>
                </c:pt>
                <c:pt idx="108">
                  <c:v>7.0270618931033226</c:v>
                </c:pt>
                <c:pt idx="109">
                  <c:v>7.0119669873138459</c:v>
                </c:pt>
                <c:pt idx="110">
                  <c:v>6.9971657076253528</c:v>
                </c:pt>
                <c:pt idx="111">
                  <c:v>6.9826505415448921</c:v>
                </c:pt>
                <c:pt idx="112">
                  <c:v>6.9684142302956324</c:v>
                </c:pt>
                <c:pt idx="113">
                  <c:v>6.9544497581610472</c:v>
                </c:pt>
                <c:pt idx="114">
                  <c:v>6.9407503423632475</c:v>
                </c:pt>
                <c:pt idx="115">
                  <c:v>6.9273094234443722</c:v>
                </c:pt>
                <c:pt idx="116">
                  <c:v>6.914120656122094</c:v>
                </c:pt>
                <c:pt idx="117">
                  <c:v>6.9011779005920975</c:v>
                </c:pt>
                <c:pt idx="118">
                  <c:v>6.8884752142521979</c:v>
                </c:pt>
                <c:pt idx="119">
                  <c:v>6.8760068438243964</c:v>
                </c:pt>
                <c:pt idx="120">
                  <c:v>6.8637672178526863</c:v>
                </c:pt>
                <c:pt idx="121">
                  <c:v>6.8517509395557878</c:v>
                </c:pt>
                <c:pt idx="122">
                  <c:v>6.8399527800153699</c:v>
                </c:pt>
                <c:pt idx="123">
                  <c:v>6.8283676716814394</c:v>
                </c:pt>
                <c:pt idx="124">
                  <c:v>6.8169907021778364</c:v>
                </c:pt>
                <c:pt idx="125">
                  <c:v>6.8058171083916434</c:v>
                </c:pt>
                <c:pt idx="126">
                  <c:v>6.7948422708315146</c:v>
                </c:pt>
                <c:pt idx="127">
                  <c:v>6.7840617082406531</c:v>
                </c:pt>
                <c:pt idx="128">
                  <c:v>6.7734710724511142</c:v>
                </c:pt>
                <c:pt idx="129">
                  <c:v>6.7630661434669115</c:v>
                </c:pt>
                <c:pt idx="130">
                  <c:v>6.7528428247640839</c:v>
                </c:pt>
                <c:pt idx="131">
                  <c:v>6.742797138796635</c:v>
                </c:pt>
                <c:pt idx="132">
                  <c:v>6.7329252226978706</c:v>
                </c:pt>
                <c:pt idx="133">
                  <c:v>6.7232233241672565</c:v>
                </c:pt>
                <c:pt idx="134">
                  <c:v>6.7136877975335434</c:v>
                </c:pt>
                <c:pt idx="135">
                  <c:v>6.7043150999853278</c:v>
                </c:pt>
                <c:pt idx="136">
                  <c:v>6.6951017879608372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3BED-4981-AEE4-B4AB90D37B32}"/>
            </c:ext>
          </c:extLst>
        </c:ser>
        <c:ser>
          <c:idx val="5"/>
          <c:order val="5"/>
          <c:tx>
            <c:v>L/250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gràfiques!$O$2:$O$138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gràfiques!$P$2:$P$138</c:f>
              <c:numCache>
                <c:formatCode>General</c:formatCode>
                <c:ptCount val="137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  <c:pt idx="63">
                  <c:v>18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18</c:v>
                </c:pt>
                <c:pt idx="77">
                  <c:v>18</c:v>
                </c:pt>
                <c:pt idx="78">
                  <c:v>18</c:v>
                </c:pt>
                <c:pt idx="79">
                  <c:v>18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18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18</c:v>
                </c:pt>
                <c:pt idx="105">
                  <c:v>18</c:v>
                </c:pt>
                <c:pt idx="106">
                  <c:v>18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18</c:v>
                </c:pt>
                <c:pt idx="113">
                  <c:v>18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18</c:v>
                </c:pt>
                <c:pt idx="121">
                  <c:v>18</c:v>
                </c:pt>
                <c:pt idx="122">
                  <c:v>18</c:v>
                </c:pt>
                <c:pt idx="123">
                  <c:v>18</c:v>
                </c:pt>
                <c:pt idx="124">
                  <c:v>18</c:v>
                </c:pt>
                <c:pt idx="125">
                  <c:v>18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18</c:v>
                </c:pt>
                <c:pt idx="132">
                  <c:v>18</c:v>
                </c:pt>
                <c:pt idx="133">
                  <c:v>18</c:v>
                </c:pt>
                <c:pt idx="134">
                  <c:v>18</c:v>
                </c:pt>
                <c:pt idx="135">
                  <c:v>18</c:v>
                </c:pt>
                <c:pt idx="136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2C-409F-BEFE-5602F0EF70CE}"/>
            </c:ext>
          </c:extLst>
        </c:ser>
        <c:ser>
          <c:idx val="6"/>
          <c:order val="6"/>
          <c:tx>
            <c:v>EHE-08 50 cas dimensions 2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'EHE-08 (2)'!$B$22:$B$158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'EHE-08 (2)'!$H$22:$H$158</c:f>
              <c:numCache>
                <c:formatCode>0.00</c:formatCode>
                <c:ptCount val="137"/>
                <c:pt idx="0">
                  <c:v>16.465941780821687</c:v>
                </c:pt>
                <c:pt idx="1">
                  <c:v>16.20652021314185</c:v>
                </c:pt>
                <c:pt idx="2">
                  <c:v>15.960055138119527</c:v>
                </c:pt>
                <c:pt idx="3">
                  <c:v>15.725237511346908</c:v>
                </c:pt>
                <c:pt idx="4">
                  <c:v>15.500995172265808</c:v>
                </c:pt>
                <c:pt idx="5">
                  <c:v>15.28642667358671</c:v>
                </c:pt>
                <c:pt idx="6">
                  <c:v>15.08075969274983</c:v>
                </c:pt>
                <c:pt idx="7">
                  <c:v>14.883323060965768</c:v>
                </c:pt>
                <c:pt idx="8">
                  <c:v>14.693526977691086</c:v>
                </c:pt>
                <c:pt idx="9">
                  <c:v>14.510848460342757</c:v>
                </c:pt>
                <c:pt idx="10">
                  <c:v>14.334820309659566</c:v>
                </c:pt>
                <c:pt idx="11">
                  <c:v>14.165022530461986</c:v>
                </c:pt>
                <c:pt idx="12">
                  <c:v>14.001075523462344</c:v>
                </c:pt>
                <c:pt idx="13">
                  <c:v>13.842634589288153</c:v>
                </c:pt>
                <c:pt idx="14">
                  <c:v>13.689385427062653</c:v>
                </c:pt>
                <c:pt idx="15">
                  <c:v>13.541040401531063</c:v>
                </c:pt>
                <c:pt idx="16">
                  <c:v>13.39733541408966</c:v>
                </c:pt>
                <c:pt idx="17">
                  <c:v>13.258027255295481</c:v>
                </c:pt>
                <c:pt idx="18">
                  <c:v>13.122891346176603</c:v>
                </c:pt>
                <c:pt idx="19">
                  <c:v>12.991719797057399</c:v>
                </c:pt>
                <c:pt idx="20">
                  <c:v>12.864319728290905</c:v>
                </c:pt>
                <c:pt idx="21">
                  <c:v>12.740511808970451</c:v>
                </c:pt>
                <c:pt idx="22">
                  <c:v>12.620128978525669</c:v>
                </c:pt>
                <c:pt idx="23">
                  <c:v>12.503015322877358</c:v>
                </c:pt>
                <c:pt idx="24">
                  <c:v>12.3890250820776</c:v>
                </c:pt>
                <c:pt idx="25">
                  <c:v>12.278021770480995</c:v>
                </c:pt>
                <c:pt idx="26">
                  <c:v>12.169877393757389</c:v>
                </c:pt>
                <c:pt idx="27">
                  <c:v>12.06447174966679</c:v>
                </c:pt>
                <c:pt idx="28">
                  <c:v>11.961691801623086</c:v>
                </c:pt>
                <c:pt idx="29">
                  <c:v>11.861431115784463</c:v>
                </c:pt>
                <c:pt idx="30">
                  <c:v>11.763589353810154</c:v>
                </c:pt>
                <c:pt idx="31">
                  <c:v>11.66807181457817</c:v>
                </c:pt>
                <c:pt idx="32">
                  <c:v>11.574789019116984</c:v>
                </c:pt>
                <c:pt idx="33">
                  <c:v>11.483656333803438</c:v>
                </c:pt>
                <c:pt idx="34">
                  <c:v>11.394593627549542</c:v>
                </c:pt>
                <c:pt idx="35">
                  <c:v>11.307524959266328</c:v>
                </c:pt>
                <c:pt idx="36">
                  <c:v>11.222378292371339</c:v>
                </c:pt>
                <c:pt idx="37">
                  <c:v>11.139085233514004</c:v>
                </c:pt>
                <c:pt idx="38">
                  <c:v>11.057580793040936</c:v>
                </c:pt>
                <c:pt idx="39">
                  <c:v>10.977803165021758</c:v>
                </c:pt>
                <c:pt idx="40">
                  <c:v>10.899693524913149</c:v>
                </c:pt>
                <c:pt idx="41">
                  <c:v>10.823195843160644</c:v>
                </c:pt>
                <c:pt idx="42">
                  <c:v>10.748256713230402</c:v>
                </c:pt>
                <c:pt idx="43">
                  <c:v>10.674825192730367</c:v>
                </c:pt>
                <c:pt idx="44">
                  <c:v>10.602852656426318</c:v>
                </c:pt>
                <c:pt idx="45">
                  <c:v>10.532292660085925</c:v>
                </c:pt>
                <c:pt idx="46">
                  <c:v>10.463100814196057</c:v>
                </c:pt>
                <c:pt idx="47">
                  <c:v>10.395234666696856</c:v>
                </c:pt>
                <c:pt idx="48">
                  <c:v>10.328653593963168</c:v>
                </c:pt>
                <c:pt idx="49">
                  <c:v>10.263318699340395</c:v>
                </c:pt>
                <c:pt idx="50">
                  <c:v>10.199192718609968</c:v>
                </c:pt>
                <c:pt idx="51">
                  <c:v>10.136239931819794</c:v>
                </c:pt>
                <c:pt idx="52">
                  <c:v>10.074426080968802</c:v>
                </c:pt>
                <c:pt idx="53">
                  <c:v>10.013718293082366</c:v>
                </c:pt>
                <c:pt idx="54">
                  <c:v>9.9540850082581951</c:v>
                </c:pt>
                <c:pt idx="55">
                  <c:v>9.8954959123003583</c:v>
                </c:pt>
                <c:pt idx="56">
                  <c:v>9.8379218735933893</c:v>
                </c:pt>
                <c:pt idx="57">
                  <c:v>9.781334883899099</c:v>
                </c:pt>
                <c:pt idx="58">
                  <c:v>9.7257080027863321</c:v>
                </c:pt>
                <c:pt idx="59">
                  <c:v>9.6710153054288011</c:v>
                </c:pt>
                <c:pt idx="60">
                  <c:v>9.6172318335285496</c:v>
                </c:pt>
                <c:pt idx="61">
                  <c:v>9.5643335491428498</c:v>
                </c:pt>
                <c:pt idx="62">
                  <c:v>9.5122972912106878</c:v>
                </c:pt>
                <c:pt idx="63">
                  <c:v>9.4611007345915752</c:v>
                </c:pt>
                <c:pt idx="64">
                  <c:v>9.4107223514445622</c:v>
                </c:pt>
                <c:pt idx="65">
                  <c:v>9.3611413747888292</c:v>
                </c:pt>
                <c:pt idx="66">
                  <c:v>9.312337764099949</c:v>
                </c:pt>
                <c:pt idx="67">
                  <c:v>9.2642921728069663</c:v>
                </c:pt>
                <c:pt idx="68">
                  <c:v>9.2169859175659568</c:v>
                </c:pt>
                <c:pt idx="69">
                  <c:v>9.1704009491951073</c:v>
                </c:pt>
                <c:pt idx="70">
                  <c:v>9.1245198251648922</c:v>
                </c:pt>
                <c:pt idx="71">
                  <c:v>9.0793256835449512</c:v>
                </c:pt>
                <c:pt idx="72">
                  <c:v>9.0348022183163437</c:v>
                </c:pt>
                <c:pt idx="73">
                  <c:v>8.9909336559645645</c:v>
                </c:pt>
                <c:pt idx="74">
                  <c:v>8.9477047332747297</c:v>
                </c:pt>
                <c:pt idx="75">
                  <c:v>8.9051006762559481</c:v>
                </c:pt>
                <c:pt idx="76">
                  <c:v>8.8631071801269599</c:v>
                </c:pt>
                <c:pt idx="77">
                  <c:v>8.8217103902999323</c:v>
                </c:pt>
                <c:pt idx="78">
                  <c:v>8.7808968843035391</c:v>
                </c:pt>
                <c:pt idx="79">
                  <c:v>8.7406536545905649</c:v>
                </c:pt>
                <c:pt idx="80">
                  <c:v>8.7009680921788508</c:v>
                </c:pt>
                <c:pt idx="81">
                  <c:v>8.6618279710779458</c:v>
                </c:pt>
                <c:pt idx="82">
                  <c:v>8.6232214334568447</c:v>
                </c:pt>
                <c:pt idx="83">
                  <c:v>8.5851369755112277</c:v>
                </c:pt>
                <c:pt idx="84">
                  <c:v>8.5475634339912059</c:v>
                </c:pt>
                <c:pt idx="85">
                  <c:v>8.5104899733532253</c:v>
                </c:pt>
                <c:pt idx="86">
                  <c:v>8.4739060735018903</c:v>
                </c:pt>
                <c:pt idx="87">
                  <c:v>8.4378015180898842</c:v>
                </c:pt>
                <c:pt idx="88">
                  <c:v>8.4021663833458895</c:v>
                </c:pt>
                <c:pt idx="89">
                  <c:v>8.3669910274024808</c:v>
                </c:pt>
                <c:pt idx="90">
                  <c:v>8.3322660800975772</c:v>
                </c:pt>
                <c:pt idx="91">
                  <c:v>8.2979824332246679</c:v>
                </c:pt>
                <c:pt idx="92">
                  <c:v>8.2641312312085446</c:v>
                </c:pt>
                <c:pt idx="93">
                  <c:v>8.2307038621846367</c:v>
                </c:pt>
                <c:pt idx="94">
                  <c:v>8.1976919494613476</c:v>
                </c:pt>
                <c:pt idx="95">
                  <c:v>8.1650873433460358</c:v>
                </c:pt>
                <c:pt idx="96">
                  <c:v>8.1328821133163665</c:v>
                </c:pt>
                <c:pt idx="97">
                  <c:v>8.1010685405198437</c:v>
                </c:pt>
                <c:pt idx="98">
                  <c:v>8.0696391105853191</c:v>
                </c:pt>
                <c:pt idx="99">
                  <c:v>8.0385865067311713</c:v>
                </c:pt>
                <c:pt idx="100">
                  <c:v>8.0079036031557589</c:v>
                </c:pt>
                <c:pt idx="101">
                  <c:v>7.9775834586965093</c:v>
                </c:pt>
                <c:pt idx="102">
                  <c:v>7.9476193107447788</c:v>
                </c:pt>
                <c:pt idx="103">
                  <c:v>7.9180045694043795</c:v>
                </c:pt>
                <c:pt idx="104">
                  <c:v>7.8887328118821891</c:v>
                </c:pt>
                <c:pt idx="105">
                  <c:v>7.8597977771001091</c:v>
                </c:pt>
                <c:pt idx="106">
                  <c:v>7.8311933605179753</c:v>
                </c:pt>
                <c:pt idx="107">
                  <c:v>7.8029136091577627</c:v>
                </c:pt>
                <c:pt idx="108">
                  <c:v>7.77495271681987</c:v>
                </c:pt>
                <c:pt idx="109">
                  <c:v>7.7473050194826989</c:v>
                </c:pt>
                <c:pt idx="110">
                  <c:v>7.7199649908773402</c:v>
                </c:pt>
                <c:pt idx="111">
                  <c:v>7.6929272382294691</c:v>
                </c:pt>
                <c:pt idx="112">
                  <c:v>7.6661864981610179</c:v>
                </c:pt>
                <c:pt idx="113">
                  <c:v>7.6397376327446018</c:v>
                </c:pt>
                <c:pt idx="114">
                  <c:v>7.613575625703966</c:v>
                </c:pt>
                <c:pt idx="115">
                  <c:v>7.5876955787541078</c:v>
                </c:pt>
                <c:pt idx="116">
                  <c:v>7.562092708075034</c:v>
                </c:pt>
                <c:pt idx="117">
                  <c:v>7.5367623409134179</c:v>
                </c:pt>
                <c:pt idx="118">
                  <c:v>7.5116999123066801</c:v>
                </c:pt>
                <c:pt idx="119">
                  <c:v>7.4869009619243254</c:v>
                </c:pt>
                <c:pt idx="120">
                  <c:v>7.4623611310215949</c:v>
                </c:pt>
                <c:pt idx="121">
                  <c:v>7.4380761595007101</c:v>
                </c:pt>
                <c:pt idx="122">
                  <c:v>7.4140418830752886</c:v>
                </c:pt>
                <c:pt idx="123">
                  <c:v>7.3902542305336194</c:v>
                </c:pt>
                <c:pt idx="124">
                  <c:v>7.3667092210967979</c:v>
                </c:pt>
                <c:pt idx="125">
                  <c:v>7.3434029618677794</c:v>
                </c:pt>
                <c:pt idx="126">
                  <c:v>7.3203316453677676</c:v>
                </c:pt>
                <c:pt idx="127">
                  <c:v>7.2974915471563495</c:v>
                </c:pt>
                <c:pt idx="128">
                  <c:v>7.2748790235320318</c:v>
                </c:pt>
                <c:pt idx="129">
                  <c:v>7.2524905093100429</c:v>
                </c:pt>
                <c:pt idx="130">
                  <c:v>7.2303225156742901</c:v>
                </c:pt>
                <c:pt idx="131">
                  <c:v>7.2083716281005739</c:v>
                </c:pt>
                <c:pt idx="132">
                  <c:v>7.1866345043483193</c:v>
                </c:pt>
                <c:pt idx="133">
                  <c:v>7.1651078725180923</c:v>
                </c:pt>
                <c:pt idx="134">
                  <c:v>7.1437885291724719</c:v>
                </c:pt>
                <c:pt idx="135">
                  <c:v>7.1226733375177265</c:v>
                </c:pt>
                <c:pt idx="136">
                  <c:v>7.1017592256441002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56-44BC-B565-D97FCC09BDC8}"/>
            </c:ext>
          </c:extLst>
        </c:ser>
        <c:ser>
          <c:idx val="7"/>
          <c:order val="7"/>
          <c:tx>
            <c:v>EC-2 vigent cas dimensions 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'EC2 (2)'!$A$25:$A$161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'EC2 (2)'!$S$25:$S$161</c:f>
              <c:numCache>
                <c:formatCode>0.00</c:formatCode>
                <c:ptCount val="137"/>
                <c:pt idx="0">
                  <c:v>43.862136318489924</c:v>
                </c:pt>
                <c:pt idx="1">
                  <c:v>36.416284233928522</c:v>
                </c:pt>
                <c:pt idx="2">
                  <c:v>31.402689546593486</c:v>
                </c:pt>
                <c:pt idx="3">
                  <c:v>27.78961652144671</c:v>
                </c:pt>
                <c:pt idx="4">
                  <c:v>25.057922536134306</c:v>
                </c:pt>
                <c:pt idx="5">
                  <c:v>22.917536732724784</c:v>
                </c:pt>
                <c:pt idx="6">
                  <c:v>21.193495834274486</c:v>
                </c:pt>
                <c:pt idx="7">
                  <c:v>19.773911563602262</c:v>
                </c:pt>
                <c:pt idx="8">
                  <c:v>18.583847350173379</c:v>
                </c:pt>
                <c:pt idx="9">
                  <c:v>17.571197912876414</c:v>
                </c:pt>
                <c:pt idx="10">
                  <c:v>16.698591270934923</c:v>
                </c:pt>
                <c:pt idx="11">
                  <c:v>15.938513303729634</c:v>
                </c:pt>
                <c:pt idx="12">
                  <c:v>15.270250660705036</c:v>
                </c:pt>
                <c:pt idx="13">
                  <c:v>14.677906475549165</c:v>
                </c:pt>
                <c:pt idx="14">
                  <c:v>14.149073551948586</c:v>
                </c:pt>
                <c:pt idx="15">
                  <c:v>13.673923931080228</c:v>
                </c:pt>
                <c:pt idx="16">
                  <c:v>13.24456982045626</c:v>
                </c:pt>
                <c:pt idx="17">
                  <c:v>12.854605890461237</c:v>
                </c:pt>
                <c:pt idx="18">
                  <c:v>12.498775534877955</c:v>
                </c:pt>
                <c:pt idx="19">
                  <c:v>12.172723572786827</c:v>
                </c:pt>
                <c:pt idx="20">
                  <c:v>11.872810321423252</c:v>
                </c:pt>
                <c:pt idx="21">
                  <c:v>11.595969955484904</c:v>
                </c:pt>
                <c:pt idx="22">
                  <c:v>11.339601300439632</c:v>
                </c:pt>
                <c:pt idx="23">
                  <c:v>11.101482702251015</c:v>
                </c:pt>
                <c:pt idx="24">
                  <c:v>10.879704991977588</c:v>
                </c:pt>
                <c:pt idx="25">
                  <c:v>10.672618205396935</c:v>
                </c:pt>
                <c:pt idx="26">
                  <c:v>10.478788869079871</c:v>
                </c:pt>
                <c:pt idx="27">
                  <c:v>10.296965482822916</c:v>
                </c:pt>
                <c:pt idx="28">
                  <c:v>10.126050417653591</c:v>
                </c:pt>
                <c:pt idx="29">
                  <c:v>9.9650768779376779</c:v>
                </c:pt>
                <c:pt idx="30">
                  <c:v>9.8131898923160197</c:v>
                </c:pt>
                <c:pt idx="31">
                  <c:v>9.6696305334718993</c:v>
                </c:pt>
                <c:pt idx="32">
                  <c:v>9.5337227434678464</c:v>
                </c:pt>
                <c:pt idx="33">
                  <c:v>9.4048622753485027</c:v>
                </c:pt>
                <c:pt idx="34">
                  <c:v>9.2825073640948634</c:v>
                </c:pt>
                <c:pt idx="35">
                  <c:v>9.1661708188952904</c:v>
                </c:pt>
                <c:pt idx="36">
                  <c:v>9.0554132899218676</c:v>
                </c:pt>
                <c:pt idx="37">
                  <c:v>8.9498375106547083</c:v>
                </c:pt>
                <c:pt idx="38">
                  <c:v>8.8490833544508121</c:v>
                </c:pt>
                <c:pt idx="39">
                  <c:v>8.752823573869005</c:v>
                </c:pt>
                <c:pt idx="40">
                  <c:v>8.6607601150125078</c:v>
                </c:pt>
                <c:pt idx="41">
                  <c:v>8.5726209181764546</c:v>
                </c:pt>
                <c:pt idx="42">
                  <c:v>8.4881571314121231</c:v>
                </c:pt>
                <c:pt idx="43">
                  <c:v>8.4071406760261258</c:v>
                </c:pt>
                <c:pt idx="44">
                  <c:v>8.329362113126173</c:v>
                </c:pt>
                <c:pt idx="45">
                  <c:v>8.2546287685756603</c:v>
                </c:pt>
                <c:pt idx="46">
                  <c:v>8.1827630804930553</c:v>
                </c:pt>
                <c:pt idx="47">
                  <c:v>8.1136011390179572</c:v>
                </c:pt>
                <c:pt idx="48">
                  <c:v>8.0469913926901544</c:v>
                </c:pt>
                <c:pt idx="49">
                  <c:v>7.9827934996324048</c:v>
                </c:pt>
                <c:pt idx="50">
                  <c:v>7.9208773049346686</c:v>
                </c:pt>
                <c:pt idx="51">
                  <c:v>7.8611219283235805</c:v>
                </c:pt>
                <c:pt idx="52">
                  <c:v>7.8034149484574984</c:v>
                </c:pt>
                <c:pt idx="53">
                  <c:v>7.7476516720902868</c:v>
                </c:pt>
                <c:pt idx="54">
                  <c:v>7.6937344779562808</c:v>
                </c:pt>
                <c:pt idx="55">
                  <c:v>7.6415722265942172</c:v>
                </c:pt>
                <c:pt idx="56">
                  <c:v>7.5910797284899356</c:v>
                </c:pt>
                <c:pt idx="57">
                  <c:v>7.5421772639091582</c:v>
                </c:pt>
                <c:pt idx="58">
                  <c:v>7.4947901486402984</c:v>
                </c:pt>
                <c:pt idx="59">
                  <c:v>7.4488483405953909</c:v>
                </c:pt>
                <c:pt idx="60">
                  <c:v>7.4042860828437442</c:v>
                </c:pt>
                <c:pt idx="61">
                  <c:v>7.3610415791931754</c:v>
                </c:pt>
                <c:pt idx="62">
                  <c:v>7.3190566989007495</c:v>
                </c:pt>
                <c:pt idx="63">
                  <c:v>7.2782767074999004</c:v>
                </c:pt>
                <c:pt idx="64">
                  <c:v>7.2386500210822611</c:v>
                </c:pt>
                <c:pt idx="65">
                  <c:v>7.200127981678607</c:v>
                </c:pt>
                <c:pt idx="66">
                  <c:v>7.1626646516503598</c:v>
                </c:pt>
                <c:pt idx="67">
                  <c:v>7.1262166252363688</c:v>
                </c:pt>
                <c:pt idx="68">
                  <c:v>7.0907428556041889</c:v>
                </c:pt>
                <c:pt idx="69">
                  <c:v>7.0562044959343488</c:v>
                </c:pt>
                <c:pt idx="70">
                  <c:v>7.022564753223941</c:v>
                </c:pt>
                <c:pt idx="71">
                  <c:v>6.9897887536347199</c:v>
                </c:pt>
                <c:pt idx="72">
                  <c:v>6.9578434183334545</c:v>
                </c:pt>
                <c:pt idx="73">
                  <c:v>6.9266973488808343</c:v>
                </c:pt>
                <c:pt idx="74">
                  <c:v>6.8963207213209099</c:v>
                </c:pt>
                <c:pt idx="75">
                  <c:v>6.8666851882084474</c:v>
                </c:pt>
                <c:pt idx="76">
                  <c:v>6.8377637878869511</c:v>
                </c:pt>
                <c:pt idx="77">
                  <c:v>6.8095308603975058</c:v>
                </c:pt>
                <c:pt idx="78">
                  <c:v>6.7819619694585072</c:v>
                </c:pt>
                <c:pt idx="79">
                  <c:v>6.7550338300097508</c:v>
                </c:pt>
                <c:pt idx="80">
                  <c:v>6.7287242408623174</c:v>
                </c:pt>
                <c:pt idx="81">
                  <c:v>6.7030120220382869</c:v>
                </c:pt>
                <c:pt idx="82">
                  <c:v>6.6778769564227858</c:v>
                </c:pt>
                <c:pt idx="83">
                  <c:v>6.6532997353852057</c:v>
                </c:pt>
                <c:pt idx="84">
                  <c:v>6.6292619080573676</c:v>
                </c:pt>
                <c:pt idx="85">
                  <c:v>6.605745833984173</c:v>
                </c:pt>
                <c:pt idx="86">
                  <c:v>6.5827346388874073</c:v>
                </c:pt>
                <c:pt idx="87">
                  <c:v>6.5602121733058754</c:v>
                </c:pt>
                <c:pt idx="88">
                  <c:v>6.5381629738954903</c:v>
                </c:pt>
                <c:pt idx="89">
                  <c:v>6.516572227191352</c:v>
                </c:pt>
                <c:pt idx="90">
                  <c:v>6.4954257356505822</c:v>
                </c:pt>
                <c:pt idx="91">
                  <c:v>6.4747098858097427</c:v>
                </c:pt>
                <c:pt idx="92">
                  <c:v>6.454411618404432</c:v>
                </c:pt>
                <c:pt idx="93">
                  <c:v>6.4345184003110614</c:v>
                </c:pt>
                <c:pt idx="94">
                  <c:v>6.4150181981821746</c:v>
                </c:pt>
                <c:pt idx="95">
                  <c:v>6.3958994536569334</c:v>
                </c:pt>
                <c:pt idx="96">
                  <c:v>6.3771510600377983</c:v>
                </c:pt>
                <c:pt idx="97">
                  <c:v>6.3587623403329445</c:v>
                </c:pt>
                <c:pt idx="98">
                  <c:v>6.3407230265718155</c:v>
                </c:pt>
                <c:pt idx="99">
                  <c:v>6.3230232403082605</c:v>
                </c:pt>
                <c:pt idx="100">
                  <c:v>6.3056534742323116</c:v>
                </c:pt>
                <c:pt idx="101">
                  <c:v>6.2886045748174979</c:v>
                </c:pt>
                <c:pt idx="102">
                  <c:v>6.2718677259361959</c:v>
                </c:pt>
                <c:pt idx="103">
                  <c:v>6.2554344333803691</c:v>
                </c:pt>
                <c:pt idx="104">
                  <c:v>6.2392965102297619</c:v>
                </c:pt>
                <c:pt idx="105">
                  <c:v>6.2234460630137178</c:v>
                </c:pt>
                <c:pt idx="106">
                  <c:v>6.2078754786168178</c:v>
                </c:pt>
                <c:pt idx="107">
                  <c:v>6.1925774118818708</c:v>
                </c:pt>
                <c:pt idx="108">
                  <c:v>6.1775447738672966</c:v>
                </c:pt>
                <c:pt idx="109">
                  <c:v>6.1627707207188145</c:v>
                </c:pt>
                <c:pt idx="110">
                  <c:v>6.1482486431181531</c:v>
                </c:pt>
                <c:pt idx="111">
                  <c:v>6.1339721562741341</c:v>
                </c:pt>
                <c:pt idx="112">
                  <c:v>6.1199350904237431</c:v>
                </c:pt>
                <c:pt idx="113">
                  <c:v>6.1061314818131027</c:v>
                </c:pt>
                <c:pt idx="114">
                  <c:v>6.0925555641301861</c:v>
                </c:pt>
                <c:pt idx="115">
                  <c:v>6.0792017603630306</c:v>
                </c:pt>
                <c:pt idx="116">
                  <c:v>6.0660646750589624</c:v>
                </c:pt>
                <c:pt idx="117">
                  <c:v>6.05313908696189</c:v>
                </c:pt>
                <c:pt idx="118">
                  <c:v>6.0404199420062454</c:v>
                </c:pt>
                <c:pt idx="119">
                  <c:v>6.0279023466475534</c:v>
                </c:pt>
                <c:pt idx="120">
                  <c:v>6.0155815615108201</c:v>
                </c:pt>
                <c:pt idx="121">
                  <c:v>6.0034529953392077</c:v>
                </c:pt>
                <c:pt idx="122">
                  <c:v>5.9915121992264826</c:v>
                </c:pt>
                <c:pt idx="123">
                  <c:v>5.9797548611178213</c:v>
                </c:pt>
                <c:pt idx="124">
                  <c:v>5.9681768005644713</c:v>
                </c:pt>
                <c:pt idx="125">
                  <c:v>5.9567739637186445</c:v>
                </c:pt>
                <c:pt idx="126">
                  <c:v>5.9455424185559167</c:v>
                </c:pt>
                <c:pt idx="127">
                  <c:v>5.9344783503130785</c:v>
                </c:pt>
                <c:pt idx="128">
                  <c:v>5.9235780571302037</c:v>
                </c:pt>
                <c:pt idx="129">
                  <c:v>5.9128379458862712</c:v>
                </c:pt>
                <c:pt idx="130">
                  <c:v>5.9022545282184167</c:v>
                </c:pt>
                <c:pt idx="131">
                  <c:v>5.8918244167153597</c:v>
                </c:pt>
                <c:pt idx="132">
                  <c:v>5.8815443212761931</c:v>
                </c:pt>
                <c:pt idx="133">
                  <c:v>5.8714110456261785</c:v>
                </c:pt>
                <c:pt idx="134">
                  <c:v>5.8614214839816752</c:v>
                </c:pt>
                <c:pt idx="135">
                  <c:v>5.8515726178568208</c:v>
                </c:pt>
                <c:pt idx="136">
                  <c:v>5.8418615130049174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56-44BC-B565-D97FCC09BDC8}"/>
            </c:ext>
          </c:extLst>
        </c:ser>
        <c:ser>
          <c:idx val="8"/>
          <c:order val="8"/>
          <c:tx>
            <c:v>AMADE cas dimensions 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'AMADE (2)'!$A$25:$A$161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'AMADE (2)'!$H$25:$H$161</c:f>
              <c:numCache>
                <c:formatCode>0.00</c:formatCode>
                <c:ptCount val="137"/>
                <c:pt idx="0">
                  <c:v>43.834431008827615</c:v>
                </c:pt>
                <c:pt idx="1">
                  <c:v>36.380448647260195</c:v>
                </c:pt>
                <c:pt idx="2">
                  <c:v>31.362551601950663</c:v>
                </c:pt>
                <c:pt idx="3">
                  <c:v>27.747471030843489</c:v>
                </c:pt>
                <c:pt idx="4">
                  <c:v>25.015248183292773</c:v>
                </c:pt>
                <c:pt idx="5">
                  <c:v>22.875336435735978</c:v>
                </c:pt>
                <c:pt idx="6">
                  <c:v>21.152476150657215</c:v>
                </c:pt>
                <c:pt idx="7">
                  <c:v>19.734584868848984</c:v>
                </c:pt>
                <c:pt idx="8">
                  <c:v>18.546593617310272</c:v>
                </c:pt>
                <c:pt idx="9">
                  <c:v>17.536303886860942</c:v>
                </c:pt>
                <c:pt idx="10">
                  <c:v>16.666276292520891</c:v>
                </c:pt>
                <c:pt idx="11">
                  <c:v>15.90894689104112</c:v>
                </c:pt>
                <c:pt idx="12">
                  <c:v>15.243564809937642</c:v>
                </c:pt>
                <c:pt idx="13">
                  <c:v>14.654204469929006</c:v>
                </c:pt>
                <c:pt idx="14">
                  <c:v>14.128436398546237</c:v>
                </c:pt>
                <c:pt idx="15">
                  <c:v>13.656415147701587</c:v>
                </c:pt>
                <c:pt idx="16">
                  <c:v>13.230239051003766</c:v>
                </c:pt>
                <c:pt idx="17">
                  <c:v>12.843491673124909</c:v>
                </c:pt>
                <c:pt idx="18">
                  <c:v>12.49090744767393</c:v>
                </c:pt>
                <c:pt idx="19">
                  <c:v>12.168123914749261</c:v>
                </c:pt>
                <c:pt idx="20">
                  <c:v>11.87149544293802</c:v>
                </c:pt>
                <c:pt idx="21">
                  <c:v>11.597951320353225</c:v>
                </c:pt>
                <c:pt idx="22">
                  <c:v>11.344886340596407</c:v>
                </c:pt>
                <c:pt idx="23">
                  <c:v>11.110075510642764</c:v>
                </c:pt>
                <c:pt idx="24">
                  <c:v>10.891606887975865</c:v>
                </c:pt>
                <c:pt idx="25">
                  <c:v>10.687828198988184</c:v>
                </c:pt>
                <c:pt idx="26">
                  <c:v>10.497304044056126</c:v>
                </c:pt>
                <c:pt idx="27">
                  <c:v>10.318781314699891</c:v>
                </c:pt>
                <c:pt idx="28">
                  <c:v>10.151161038646178</c:v>
                </c:pt>
                <c:pt idx="29">
                  <c:v>9.9934752987340616</c:v>
                </c:pt>
                <c:pt idx="30">
                  <c:v>9.8448681884013798</c:v>
                </c:pt>
                <c:pt idx="31">
                  <c:v>9.704580002210184</c:v>
                </c:pt>
                <c:pt idx="32">
                  <c:v>9.5719340369455281</c:v>
                </c:pt>
                <c:pt idx="33">
                  <c:v>9.4463255130369355</c:v>
                </c:pt>
                <c:pt idx="34">
                  <c:v>9.3272122286378121</c:v>
                </c:pt>
                <c:pt idx="35">
                  <c:v>9.2141066377308238</c:v>
                </c:pt>
                <c:pt idx="36">
                  <c:v>9.1065691049689228</c:v>
                </c:pt>
                <c:pt idx="37">
                  <c:v>9.004202137908921</c:v>
                </c:pt>
                <c:pt idx="38">
                  <c:v>8.9066454350216056</c:v>
                </c:pt>
                <c:pt idx="39">
                  <c:v>8.813571617735585</c:v>
                </c:pt>
                <c:pt idx="40">
                  <c:v>8.7246825385682314</c:v>
                </c:pt>
                <c:pt idx="41">
                  <c:v>8.6397060764602074</c:v>
                </c:pt>
                <c:pt idx="42">
                  <c:v>8.5583933457842019</c:v>
                </c:pt>
                <c:pt idx="43">
                  <c:v>8.4805162579293132</c:v>
                </c:pt>
                <c:pt idx="44">
                  <c:v>8.4058653844755682</c:v>
                </c:pt>
                <c:pt idx="45">
                  <c:v>8.3342480792397087</c:v>
                </c:pt>
                <c:pt idx="46">
                  <c:v>8.2654868232603551</c:v>
                </c:pt>
                <c:pt idx="47">
                  <c:v>8.1994177623873554</c:v>
                </c:pt>
                <c:pt idx="48">
                  <c:v>8.1358894117735687</c:v>
                </c:pt>
                <c:pt idx="49">
                  <c:v>8.0747615054191169</c:v>
                </c:pt>
                <c:pt idx="50">
                  <c:v>8.0159039721314507</c:v>
                </c:pt>
                <c:pt idx="51">
                  <c:v>7.9591960219555986</c:v>
                </c:pt>
                <c:pt idx="52">
                  <c:v>7.9045253293900899</c:v>
                </c:pt>
                <c:pt idx="53">
                  <c:v>7.8517873016102122</c:v>
                </c:pt>
                <c:pt idx="54">
                  <c:v>7.8008844215329143</c:v>
                </c:pt>
                <c:pt idx="55">
                  <c:v>7.7517256569253563</c:v>
                </c:pt>
                <c:pt idx="56">
                  <c:v>7.7042259279234022</c:v>
                </c:pt>
                <c:pt idx="57">
                  <c:v>7.6583056263197538</c:v>
                </c:pt>
                <c:pt idx="58">
                  <c:v>7.6138901808315715</c:v>
                </c:pt>
                <c:pt idx="59">
                  <c:v>7.5709096632870327</c:v>
                </c:pt>
                <c:pt idx="60">
                  <c:v>7.5292984312977609</c:v>
                </c:pt>
                <c:pt idx="61">
                  <c:v>7.4889948035255065</c:v>
                </c:pt>
                <c:pt idx="62">
                  <c:v>7.4499407641193116</c:v>
                </c:pt>
                <c:pt idx="63">
                  <c:v>7.4120816933049545</c:v>
                </c:pt>
                <c:pt idx="64">
                  <c:v>7.3753661214607185</c:v>
                </c:pt>
                <c:pt idx="65">
                  <c:v>7.339745504320125</c:v>
                </c:pt>
                <c:pt idx="66">
                  <c:v>7.3051740172096382</c:v>
                </c:pt>
                <c:pt idx="67">
                  <c:v>7.2716083664632833</c:v>
                </c:pt>
                <c:pt idx="68">
                  <c:v>7.2390076163606887</c:v>
                </c:pt>
                <c:pt idx="69">
                  <c:v>7.207333030114949</c:v>
                </c:pt>
                <c:pt idx="70">
                  <c:v>7.1765479235944856</c:v>
                </c:pt>
                <c:pt idx="71">
                  <c:v>7.1466175306025193</c:v>
                </c:pt>
                <c:pt idx="72">
                  <c:v>7.1175088786602645</c:v>
                </c:pt>
                <c:pt idx="73">
                  <c:v>7.0891906743487603</c:v>
                </c:pt>
                <c:pt idx="74">
                  <c:v>7.0616331973602415</c:v>
                </c:pt>
                <c:pt idx="75">
                  <c:v>7.0348082024952285</c:v>
                </c:pt>
                <c:pt idx="76">
                  <c:v>7.0086888289172684</c:v>
                </c:pt>
                <c:pt idx="77">
                  <c:v>6.9832495160445562</c:v>
                </c:pt>
                <c:pt idx="78">
                  <c:v>6.9584659255178281</c:v>
                </c:pt>
                <c:pt idx="79">
                  <c:v>6.9343148687373395</c:v>
                </c:pt>
                <c:pt idx="80">
                  <c:v>6.91077423950974</c:v>
                </c:pt>
                <c:pt idx="81">
                  <c:v>6.8878229513884346</c:v>
                </c:pt>
                <c:pt idx="82">
                  <c:v>6.8654408793294133</c:v>
                </c:pt>
                <c:pt idx="83">
                  <c:v>6.8436088053190298</c:v>
                </c:pt>
                <c:pt idx="84">
                  <c:v>6.8223083676611136</c:v>
                </c:pt>
                <c:pt idx="85">
                  <c:v>6.8015220136386585</c:v>
                </c:pt>
                <c:pt idx="86">
                  <c:v>6.781232955290454</c:v>
                </c:pt>
                <c:pt idx="87">
                  <c:v>6.7614251280655875</c:v>
                </c:pt>
                <c:pt idx="88">
                  <c:v>6.742083152139231</c:v>
                </c:pt>
                <c:pt idx="89">
                  <c:v>6.7231922961915238</c:v>
                </c:pt>
                <c:pt idx="90">
                  <c:v>6.7047384434681616</c:v>
                </c:pt>
                <c:pt idx="91">
                  <c:v>6.6867080599563593</c:v>
                </c:pt>
                <c:pt idx="92">
                  <c:v>6.6690881645236075</c:v>
                </c:pt>
                <c:pt idx="93">
                  <c:v>6.6518663008791847</c:v>
                </c:pt>
                <c:pt idx="94">
                  <c:v>6.635030511229564</c:v>
                </c:pt>
                <c:pt idx="95">
                  <c:v>6.6185693115093516</c:v>
                </c:pt>
                <c:pt idx="96">
                  <c:v>6.6024716680786106</c:v>
                </c:pt>
                <c:pt idx="97">
                  <c:v>6.5867269757861013</c:v>
                </c:pt>
                <c:pt idx="98">
                  <c:v>6.5713250373057157</c:v>
                </c:pt>
                <c:pt idx="99">
                  <c:v>6.5562560436605608</c:v>
                </c:pt>
                <c:pt idx="100">
                  <c:v>6.5415105558556057</c:v>
                </c:pt>
                <c:pt idx="101">
                  <c:v>6.5270794875458567</c:v>
                </c:pt>
                <c:pt idx="102">
                  <c:v>6.5129540886723873</c:v>
                </c:pt>
                <c:pt idx="103">
                  <c:v>6.4991259300036814</c:v>
                </c:pt>
                <c:pt idx="104">
                  <c:v>6.4855868885241836</c:v>
                </c:pt>
                <c:pt idx="105">
                  <c:v>6.4723291336163573</c:v>
                </c:pt>
                <c:pt idx="106">
                  <c:v>6.4593451139862381</c:v>
                </c:pt>
                <c:pt idx="107">
                  <c:v>6.4466275452861934</c:v>
                </c:pt>
                <c:pt idx="108">
                  <c:v>6.4341693983917372</c:v>
                </c:pt>
                <c:pt idx="109">
                  <c:v>6.4219638882924208</c:v>
                </c:pt>
                <c:pt idx="110">
                  <c:v>6.410004463559444</c:v>
                </c:pt>
                <c:pt idx="111">
                  <c:v>6.3982847963553491</c:v>
                </c:pt>
                <c:pt idx="112">
                  <c:v>6.3867987729533962</c:v>
                </c:pt>
                <c:pt idx="113">
                  <c:v>6.375540484736538</c:v>
                </c:pt>
                <c:pt idx="114">
                  <c:v>6.3645042196478103</c:v>
                </c:pt>
                <c:pt idx="115">
                  <c:v>6.3536844540659256</c:v>
                </c:pt>
                <c:pt idx="116">
                  <c:v>6.3430758450815432</c:v>
                </c:pt>
                <c:pt idx="117">
                  <c:v>6.3326732231512919</c:v>
                </c:pt>
                <c:pt idx="118">
                  <c:v>6.3224715851081346</c:v>
                </c:pt>
                <c:pt idx="119">
                  <c:v>6.3124660875080156</c:v>
                </c:pt>
                <c:pt idx="120">
                  <c:v>6.3026520402940474</c:v>
                </c:pt>
                <c:pt idx="121">
                  <c:v>6.2930249007606269</c:v>
                </c:pt>
                <c:pt idx="122">
                  <c:v>6.2835802678010477</c:v>
                </c:pt>
                <c:pt idx="123">
                  <c:v>6.2743138764231352</c:v>
                </c:pt>
                <c:pt idx="124">
                  <c:v>6.2652215925184436</c:v>
                </c:pt>
                <c:pt idx="125">
                  <c:v>6.2562994078713849</c:v>
                </c:pt>
                <c:pt idx="126">
                  <c:v>6.2475434353955439</c:v>
                </c:pt>
                <c:pt idx="127">
                  <c:v>6.2389499045851835</c:v>
                </c:pt>
                <c:pt idx="128">
                  <c:v>6.2305151571706414</c:v>
                </c:pt>
                <c:pt idx="129">
                  <c:v>6.2222356429670267</c:v>
                </c:pt>
                <c:pt idx="130">
                  <c:v>6.21410791590624</c:v>
                </c:pt>
                <c:pt idx="131">
                  <c:v>6.2061286302429064</c:v>
                </c:pt>
                <c:pt idx="132">
                  <c:v>6.1982945369254008</c:v>
                </c:pt>
                <c:pt idx="133">
                  <c:v>6.1906024801235944</c:v>
                </c:pt>
                <c:pt idx="134">
                  <c:v>6.1830493939055113</c:v>
                </c:pt>
                <c:pt idx="135">
                  <c:v>6.1756322990554278</c:v>
                </c:pt>
                <c:pt idx="136">
                  <c:v>6.1683483000264898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35-4153-A8C7-7A9FD5D3BF25}"/>
            </c:ext>
          </c:extLst>
        </c:ser>
        <c:ser>
          <c:idx val="9"/>
          <c:order val="9"/>
          <c:tx>
            <c:v>L/250 dimensions 2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gràfiques!$O$2:$O$138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gràfiques!$Q$2:$Q$138</c:f>
              <c:numCache>
                <c:formatCode>General</c:formatCode>
                <c:ptCount val="137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24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24</c:v>
                </c:pt>
                <c:pt idx="61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24</c:v>
                </c:pt>
                <c:pt idx="135">
                  <c:v>24</c:v>
                </c:pt>
                <c:pt idx="136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43-411D-B006-8B1A7D84A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6CC-4D6B-85F3-8BF5E9CE83D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EC-2 proposat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amb nova Ec'!$A$25:$A$161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amb nova Ec'!$S$25:$S$161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48.036345509084825</c:v>
                      </c:pt>
                      <c:pt idx="1">
                        <c:v>39.818209676904985</c:v>
                      </c:pt>
                      <c:pt idx="2">
                        <c:v>34.284678502514758</c:v>
                      </c:pt>
                      <c:pt idx="3">
                        <c:v>30.296984928897718</c:v>
                      </c:pt>
                      <c:pt idx="4">
                        <c:v>27.282128028586644</c:v>
                      </c:pt>
                      <c:pt idx="5">
                        <c:v>24.919941898223566</c:v>
                      </c:pt>
                      <c:pt idx="6">
                        <c:v>23.017309615720077</c:v>
                      </c:pt>
                      <c:pt idx="7">
                        <c:v>21.450733003574065</c:v>
                      </c:pt>
                      <c:pt idx="8">
                        <c:v>20.137499326879674</c:v>
                      </c:pt>
                      <c:pt idx="9">
                        <c:v>19.020095989829485</c:v>
                      </c:pt>
                      <c:pt idx="10">
                        <c:v>18.05727241425258</c:v>
                      </c:pt>
                      <c:pt idx="11">
                        <c:v>17.218658775879785</c:v>
                      </c:pt>
                      <c:pt idx="12">
                        <c:v>16.481391732163829</c:v>
                      </c:pt>
                      <c:pt idx="13">
                        <c:v>15.827924253537994</c:v>
                      </c:pt>
                      <c:pt idx="14">
                        <c:v>15.244561138205651</c:v>
                      </c:pt>
                      <c:pt idx="15">
                        <c:v>14.720454109055161</c:v>
                      </c:pt>
                      <c:pt idx="16">
                        <c:v>14.246896427008469</c:v>
                      </c:pt>
                      <c:pt idx="17">
                        <c:v>13.816817690424845</c:v>
                      </c:pt>
                      <c:pt idx="18">
                        <c:v>13.424415461156489</c:v>
                      </c:pt>
                      <c:pt idx="19">
                        <c:v>13.064882301529964</c:v>
                      </c:pt>
                      <c:pt idx="20">
                        <c:v>12.734200550622935</c:v>
                      </c:pt>
                      <c:pt idx="21">
                        <c:v>12.42898598265587</c:v>
                      </c:pt>
                      <c:pt idx="22">
                        <c:v>12.146367265217604</c:v>
                      </c:pt>
                      <c:pt idx="23">
                        <c:v>11.883891992520878</c:v>
                      </c:pt>
                      <c:pt idx="24">
                        <c:v>11.63945269145394</c:v>
                      </c:pt>
                      <c:pt idx="25">
                        <c:v>11.411228010231824</c:v>
                      </c:pt>
                      <c:pt idx="26">
                        <c:v>11.197635570183552</c:v>
                      </c:pt>
                      <c:pt idx="27">
                        <c:v>10.997293864623931</c:v>
                      </c:pt>
                      <c:pt idx="28">
                        <c:v>10.808991239215782</c:v>
                      </c:pt>
                      <c:pt idx="29">
                        <c:v>10.631660462092722</c:v>
                      </c:pt>
                      <c:pt idx="30">
                        <c:v>10.464357741023637</c:v>
                      </c:pt>
                      <c:pt idx="31">
                        <c:v>10.306245304589011</c:v>
                      </c:pt>
                      <c:pt idx="32">
                        <c:v>10.156576859418438</c:v>
                      </c:pt>
                      <c:pt idx="33">
                        <c:v>10.014685383398504</c:v>
                      </c:pt>
                      <c:pt idx="34">
                        <c:v>9.8799728277752017</c:v>
                      </c:pt>
                      <c:pt idx="35">
                        <c:v>9.7519013881416434</c:v>
                      </c:pt>
                      <c:pt idx="36">
                        <c:v>9.6299860718793635</c:v>
                      </c:pt>
                      <c:pt idx="37">
                        <c:v>9.5137883424422576</c:v>
                      </c:pt>
                      <c:pt idx="38">
                        <c:v>9.4029106624344472</c:v>
                      </c:pt>
                      <c:pt idx="39">
                        <c:v>9.2969917903432169</c:v>
                      </c:pt>
                      <c:pt idx="40">
                        <c:v>9.1957027120029586</c:v>
                      </c:pt>
                      <c:pt idx="41">
                        <c:v>9.0987431088673763</c:v>
                      </c:pt>
                      <c:pt idx="42">
                        <c:v>9.0058382820818021</c:v>
                      </c:pt>
                      <c:pt idx="43">
                        <c:v>8.9167364650423231</c:v>
                      </c:pt>
                      <c:pt idx="44">
                        <c:v>8.831206468269313</c:v>
                      </c:pt>
                      <c:pt idx="45">
                        <c:v>8.7490356095302566</c:v>
                      </c:pt>
                      <c:pt idx="46">
                        <c:v>8.6700278896237002</c:v>
                      </c:pt>
                      <c:pt idx="47">
                        <c:v>8.5940023804019532</c:v>
                      </c:pt>
                      <c:pt idx="48">
                        <c:v>8.5207917967148248</c:v>
                      </c:pt>
                      <c:pt idx="49">
                        <c:v>8.450241228200067</c:v>
                      </c:pt>
                      <c:pt idx="50">
                        <c:v>8.3822070103864679</c:v>
                      </c:pt>
                      <c:pt idx="51">
                        <c:v>8.3165557175401581</c:v>
                      </c:pt>
                      <c:pt idx="52">
                        <c:v>8.2531632621758053</c:v>
                      </c:pt>
                      <c:pt idx="53">
                        <c:v>8.1919140882547445</c:v>
                      </c:pt>
                      <c:pt idx="54">
                        <c:v>8.1327004468683572</c:v>
                      </c:pt>
                      <c:pt idx="55">
                        <c:v>8.0754217447122763</c:v>
                      </c:pt>
                      <c:pt idx="56">
                        <c:v>8.0199839569396723</c:v>
                      </c:pt>
                      <c:pt idx="57">
                        <c:v>7.9662990970762682</c:v>
                      </c:pt>
                      <c:pt idx="58">
                        <c:v>7.9142847376165788</c:v>
                      </c:pt>
                      <c:pt idx="59">
                        <c:v>7.8638635757246487</c:v>
                      </c:pt>
                      <c:pt idx="60">
                        <c:v>7.8149630391540779</c:v>
                      </c:pt>
                      <c:pt idx="61">
                        <c:v>7.7675149280985503</c:v>
                      </c:pt>
                      <c:pt idx="62">
                        <c:v>7.7214550891996439</c:v>
                      </c:pt>
                      <c:pt idx="63">
                        <c:v>7.6767231183857207</c:v>
                      </c:pt>
                      <c:pt idx="64">
                        <c:v>7.6332620896036278</c:v>
                      </c:pt>
                      <c:pt idx="65">
                        <c:v>7.5910183068428525</c:v>
                      </c:pt>
                      <c:pt idx="66">
                        <c:v>7.5499410771465385</c:v>
                      </c:pt>
                      <c:pt idx="67">
                        <c:v>7.5099825025612841</c:v>
                      </c:pt>
                      <c:pt idx="68">
                        <c:v>7.4710972892033372</c:v>
                      </c:pt>
                      <c:pt idx="69">
                        <c:v>7.4332425718168231</c:v>
                      </c:pt>
                      <c:pt idx="70">
                        <c:v>7.3963777523737377</c:v>
                      </c:pt>
                      <c:pt idx="71">
                        <c:v>7.3604643514188073</c:v>
                      </c:pt>
                      <c:pt idx="72">
                        <c:v>7.3254658709976104</c:v>
                      </c:pt>
                      <c:pt idx="73">
                        <c:v>7.2913476681261127</c:v>
                      </c:pt>
                      <c:pt idx="74">
                        <c:v>7.25807683786552</c:v>
                      </c:pt>
                      <c:pt idx="75">
                        <c:v>7.2256221051604967</c:v>
                      </c:pt>
                      <c:pt idx="76">
                        <c:v>7.1939537246820562</c:v>
                      </c:pt>
                      <c:pt idx="77">
                        <c:v>7.1630433879908963</c:v>
                      </c:pt>
                      <c:pt idx="78">
                        <c:v>7.1328641374029447</c:v>
                      </c:pt>
                      <c:pt idx="79">
                        <c:v>7.1033902859980298</c:v>
                      </c:pt>
                      <c:pt idx="80">
                        <c:v>7.0745973432653368</c:v>
                      </c:pt>
                      <c:pt idx="81">
                        <c:v>7.0464619459264819</c:v>
                      </c:pt>
                      <c:pt idx="82">
                        <c:v>7.0189617935194661</c:v>
                      </c:pt>
                      <c:pt idx="83">
                        <c:v>6.9920755883646457</c:v>
                      </c:pt>
                      <c:pt idx="84">
                        <c:v>6.9657829795680097</c:v>
                      </c:pt>
                      <c:pt idx="85">
                        <c:v>6.940064510747769</c:v>
                      </c:pt>
                      <c:pt idx="86">
                        <c:v>6.9149015711979205</c:v>
                      </c:pt>
                      <c:pt idx="87">
                        <c:v>6.8902763502273556</c:v>
                      </c:pt>
                      <c:pt idx="88">
                        <c:v>6.8661717944356004</c:v>
                      </c:pt>
                      <c:pt idx="89">
                        <c:v>6.8425715677066803</c:v>
                      </c:pt>
                      <c:pt idx="90">
                        <c:v>6.8194600137210095</c:v>
                      </c:pt>
                      <c:pt idx="91">
                        <c:v>6.7968221208018207</c:v>
                      </c:pt>
                      <c:pt idx="92">
                        <c:v>6.7746434889279055</c:v>
                      </c:pt>
                      <c:pt idx="93">
                        <c:v>6.752910298758132</c:v>
                      </c:pt>
                      <c:pt idx="94">
                        <c:v>6.7316092825256444</c:v>
                      </c:pt>
                      <c:pt idx="95">
                        <c:v>6.7107276966711442</c:v>
                      </c:pt>
                      <c:pt idx="96">
                        <c:v>6.6902532960948697</c:v>
                      </c:pt>
                      <c:pt idx="97">
                        <c:v>6.6701743099164208</c:v>
                      </c:pt>
                      <c:pt idx="98">
                        <c:v>6.6504794186401508</c:v>
                      </c:pt>
                      <c:pt idx="99">
                        <c:v>6.6311577326317392</c:v>
                      </c:pt>
                      <c:pt idx="100">
                        <c:v>6.6121987718186883</c:v>
                      </c:pt>
                      <c:pt idx="101">
                        <c:v>6.5935924465341387</c:v>
                      </c:pt>
                      <c:pt idx="102">
                        <c:v>6.5753290394294002</c:v>
                      </c:pt>
                      <c:pt idx="103">
                        <c:v>6.5573991883860954</c:v>
                      </c:pt>
                      <c:pt idx="104">
                        <c:v>6.5397938703638969</c:v>
                      </c:pt>
                      <c:pt idx="105">
                        <c:v>6.5225043861244956</c:v>
                      </c:pt>
                      <c:pt idx="106">
                        <c:v>6.505522345776706</c:v>
                      </c:pt>
                      <c:pt idx="107">
                        <c:v>6.4888396550915548</c:v>
                      </c:pt>
                      <c:pt idx="108">
                        <c:v>6.4724485025397795</c:v>
                      </c:pt>
                      <c:pt idx="109">
                        <c:v>6.4563413470075606</c:v>
                      </c:pt>
                      <c:pt idx="110">
                        <c:v>6.4405109061493144</c:v>
                      </c:pt>
                      <c:pt idx="111">
                        <c:v>6.4249501453392703</c:v>
                      </c:pt>
                      <c:pt idx="112">
                        <c:v>6.4096522671860994</c:v>
                      </c:pt>
                      <c:pt idx="113">
                        <c:v>6.394610701577343</c:v>
                      </c:pt>
                      <c:pt idx="114">
                        <c:v>6.3798190962226062</c:v>
                      </c:pt>
                      <c:pt idx="115">
                        <c:v>6.3652713076664966</c:v>
                      </c:pt>
                      <c:pt idx="116">
                        <c:v>6.3509613927442867</c:v>
                      </c:pt>
                      <c:pt idx="117">
                        <c:v>6.3368836004549696</c:v>
                      </c:pt>
                      <c:pt idx="118">
                        <c:v>6.3230323642280721</c:v>
                      </c:pt>
                      <c:pt idx="119">
                        <c:v>6.3094022945620871</c:v>
                      </c:pt>
                      <c:pt idx="120">
                        <c:v>6.2959881720138</c:v>
                      </c:pt>
                      <c:pt idx="121">
                        <c:v>6.2827849405191323</c:v>
                      </c:pt>
                      <c:pt idx="122">
                        <c:v>6.2697877010272451</c:v>
                      </c:pt>
                      <c:pt idx="123">
                        <c:v>6.2569917054309521</c:v>
                      </c:pt>
                      <c:pt idx="124">
                        <c:v>6.2443923507773391</c:v>
                      </c:pt>
                      <c:pt idx="125">
                        <c:v>6.2319851737436487</c:v>
                      </c:pt>
                      <c:pt idx="126">
                        <c:v>6.2197658453642726</c:v>
                      </c:pt>
                      <c:pt idx="127">
                        <c:v>6.207730165995649</c:v>
                      </c:pt>
                      <c:pt idx="128">
                        <c:v>6.1958740605065756</c:v>
                      </c:pt>
                      <c:pt idx="129">
                        <c:v>6.1841935736822133</c:v>
                      </c:pt>
                      <c:pt idx="130">
                        <c:v>6.172684865830818</c:v>
                      </c:pt>
                      <c:pt idx="131">
                        <c:v>6.1613442085827366</c:v>
                      </c:pt>
                      <c:pt idx="132">
                        <c:v>6.1501679808719762</c:v>
                      </c:pt>
                      <c:pt idx="133">
                        <c:v>6.1391526650910766</c:v>
                      </c:pt>
                      <c:pt idx="134">
                        <c:v>6.1282948434106466</c:v>
                      </c:pt>
                      <c:pt idx="135">
                        <c:v>6.1175911942553416</c:v>
                      </c:pt>
                      <c:pt idx="136">
                        <c:v>6.1070384889286116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5A2C-409F-BEFE-5602F0EF70CE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3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65320028828995"/>
          <c:y val="5.4818187514359115E-2"/>
          <c:w val="0.19346799711710044"/>
          <c:h val="0.83864129715881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EHE-08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'EHE-08 (2)'!$B$22:$B$158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'EHE-08 (2)'!$H$22:$H$158</c:f>
              <c:numCache>
                <c:formatCode>0.00</c:formatCode>
                <c:ptCount val="137"/>
                <c:pt idx="0">
                  <c:v>16.465941780821687</c:v>
                </c:pt>
                <c:pt idx="1">
                  <c:v>16.20652021314185</c:v>
                </c:pt>
                <c:pt idx="2">
                  <c:v>15.960055138119527</c:v>
                </c:pt>
                <c:pt idx="3">
                  <c:v>15.725237511346908</c:v>
                </c:pt>
                <c:pt idx="4">
                  <c:v>15.500995172265808</c:v>
                </c:pt>
                <c:pt idx="5">
                  <c:v>15.28642667358671</c:v>
                </c:pt>
                <c:pt idx="6">
                  <c:v>15.08075969274983</c:v>
                </c:pt>
                <c:pt idx="7">
                  <c:v>14.883323060965768</c:v>
                </c:pt>
                <c:pt idx="8">
                  <c:v>14.693526977691086</c:v>
                </c:pt>
                <c:pt idx="9">
                  <c:v>14.510848460342757</c:v>
                </c:pt>
                <c:pt idx="10">
                  <c:v>14.334820309659566</c:v>
                </c:pt>
                <c:pt idx="11">
                  <c:v>14.165022530461986</c:v>
                </c:pt>
                <c:pt idx="12">
                  <c:v>14.001075523462344</c:v>
                </c:pt>
                <c:pt idx="13">
                  <c:v>13.842634589288153</c:v>
                </c:pt>
                <c:pt idx="14">
                  <c:v>13.689385427062653</c:v>
                </c:pt>
                <c:pt idx="15">
                  <c:v>13.541040401531063</c:v>
                </c:pt>
                <c:pt idx="16">
                  <c:v>13.39733541408966</c:v>
                </c:pt>
                <c:pt idx="17">
                  <c:v>13.258027255295481</c:v>
                </c:pt>
                <c:pt idx="18">
                  <c:v>13.122891346176603</c:v>
                </c:pt>
                <c:pt idx="19">
                  <c:v>12.991719797057399</c:v>
                </c:pt>
                <c:pt idx="20">
                  <c:v>12.864319728290905</c:v>
                </c:pt>
                <c:pt idx="21">
                  <c:v>12.740511808970451</c:v>
                </c:pt>
                <c:pt idx="22">
                  <c:v>12.620128978525669</c:v>
                </c:pt>
                <c:pt idx="23">
                  <c:v>12.503015322877358</c:v>
                </c:pt>
                <c:pt idx="24">
                  <c:v>12.3890250820776</c:v>
                </c:pt>
                <c:pt idx="25">
                  <c:v>12.278021770480995</c:v>
                </c:pt>
                <c:pt idx="26">
                  <c:v>12.169877393757389</c:v>
                </c:pt>
                <c:pt idx="27">
                  <c:v>12.06447174966679</c:v>
                </c:pt>
                <c:pt idx="28">
                  <c:v>11.961691801623086</c:v>
                </c:pt>
                <c:pt idx="29">
                  <c:v>11.861431115784463</c:v>
                </c:pt>
                <c:pt idx="30">
                  <c:v>11.763589353810154</c:v>
                </c:pt>
                <c:pt idx="31">
                  <c:v>11.66807181457817</c:v>
                </c:pt>
                <c:pt idx="32">
                  <c:v>11.574789019116984</c:v>
                </c:pt>
                <c:pt idx="33">
                  <c:v>11.483656333803438</c:v>
                </c:pt>
                <c:pt idx="34">
                  <c:v>11.394593627549542</c:v>
                </c:pt>
                <c:pt idx="35">
                  <c:v>11.307524959266328</c:v>
                </c:pt>
                <c:pt idx="36">
                  <c:v>11.222378292371339</c:v>
                </c:pt>
                <c:pt idx="37">
                  <c:v>11.139085233514004</c:v>
                </c:pt>
                <c:pt idx="38">
                  <c:v>11.057580793040936</c:v>
                </c:pt>
                <c:pt idx="39">
                  <c:v>10.977803165021758</c:v>
                </c:pt>
                <c:pt idx="40">
                  <c:v>10.899693524913149</c:v>
                </c:pt>
                <c:pt idx="41">
                  <c:v>10.823195843160644</c:v>
                </c:pt>
                <c:pt idx="42">
                  <c:v>10.748256713230402</c:v>
                </c:pt>
                <c:pt idx="43">
                  <c:v>10.674825192730367</c:v>
                </c:pt>
                <c:pt idx="44">
                  <c:v>10.602852656426318</c:v>
                </c:pt>
                <c:pt idx="45">
                  <c:v>10.532292660085925</c:v>
                </c:pt>
                <c:pt idx="46">
                  <c:v>10.463100814196057</c:v>
                </c:pt>
                <c:pt idx="47">
                  <c:v>10.395234666696856</c:v>
                </c:pt>
                <c:pt idx="48">
                  <c:v>10.328653593963168</c:v>
                </c:pt>
                <c:pt idx="49">
                  <c:v>10.263318699340395</c:v>
                </c:pt>
                <c:pt idx="50">
                  <c:v>10.199192718609968</c:v>
                </c:pt>
                <c:pt idx="51">
                  <c:v>10.136239931819794</c:v>
                </c:pt>
                <c:pt idx="52">
                  <c:v>10.074426080968802</c:v>
                </c:pt>
                <c:pt idx="53">
                  <c:v>10.013718293082366</c:v>
                </c:pt>
                <c:pt idx="54">
                  <c:v>9.9540850082581951</c:v>
                </c:pt>
                <c:pt idx="55">
                  <c:v>9.8954959123003583</c:v>
                </c:pt>
                <c:pt idx="56">
                  <c:v>9.8379218735933893</c:v>
                </c:pt>
                <c:pt idx="57">
                  <c:v>9.781334883899099</c:v>
                </c:pt>
                <c:pt idx="58">
                  <c:v>9.7257080027863321</c:v>
                </c:pt>
                <c:pt idx="59">
                  <c:v>9.6710153054288011</c:v>
                </c:pt>
                <c:pt idx="60">
                  <c:v>9.6172318335285496</c:v>
                </c:pt>
                <c:pt idx="61">
                  <c:v>9.5643335491428498</c:v>
                </c:pt>
                <c:pt idx="62">
                  <c:v>9.5122972912106878</c:v>
                </c:pt>
                <c:pt idx="63">
                  <c:v>9.4611007345915752</c:v>
                </c:pt>
                <c:pt idx="64">
                  <c:v>9.4107223514445622</c:v>
                </c:pt>
                <c:pt idx="65">
                  <c:v>9.3611413747888292</c:v>
                </c:pt>
                <c:pt idx="66">
                  <c:v>9.312337764099949</c:v>
                </c:pt>
                <c:pt idx="67">
                  <c:v>9.2642921728069663</c:v>
                </c:pt>
                <c:pt idx="68">
                  <c:v>9.2169859175659568</c:v>
                </c:pt>
                <c:pt idx="69">
                  <c:v>9.1704009491951073</c:v>
                </c:pt>
                <c:pt idx="70">
                  <c:v>9.1245198251648922</c:v>
                </c:pt>
                <c:pt idx="71">
                  <c:v>9.0793256835449512</c:v>
                </c:pt>
                <c:pt idx="72">
                  <c:v>9.0348022183163437</c:v>
                </c:pt>
                <c:pt idx="73">
                  <c:v>8.9909336559645645</c:v>
                </c:pt>
                <c:pt idx="74">
                  <c:v>8.9477047332747297</c:v>
                </c:pt>
                <c:pt idx="75">
                  <c:v>8.9051006762559481</c:v>
                </c:pt>
                <c:pt idx="76">
                  <c:v>8.8631071801269599</c:v>
                </c:pt>
                <c:pt idx="77">
                  <c:v>8.8217103902999323</c:v>
                </c:pt>
                <c:pt idx="78">
                  <c:v>8.7808968843035391</c:v>
                </c:pt>
                <c:pt idx="79">
                  <c:v>8.7406536545905649</c:v>
                </c:pt>
                <c:pt idx="80">
                  <c:v>8.7009680921788508</c:v>
                </c:pt>
                <c:pt idx="81">
                  <c:v>8.6618279710779458</c:v>
                </c:pt>
                <c:pt idx="82">
                  <c:v>8.6232214334568447</c:v>
                </c:pt>
                <c:pt idx="83">
                  <c:v>8.5851369755112277</c:v>
                </c:pt>
                <c:pt idx="84">
                  <c:v>8.5475634339912059</c:v>
                </c:pt>
                <c:pt idx="85">
                  <c:v>8.5104899733532253</c:v>
                </c:pt>
                <c:pt idx="86">
                  <c:v>8.4739060735018903</c:v>
                </c:pt>
                <c:pt idx="87">
                  <c:v>8.4378015180898842</c:v>
                </c:pt>
                <c:pt idx="88">
                  <c:v>8.4021663833458895</c:v>
                </c:pt>
                <c:pt idx="89">
                  <c:v>8.3669910274024808</c:v>
                </c:pt>
                <c:pt idx="90">
                  <c:v>8.3322660800975772</c:v>
                </c:pt>
                <c:pt idx="91">
                  <c:v>8.2979824332246679</c:v>
                </c:pt>
                <c:pt idx="92">
                  <c:v>8.2641312312085446</c:v>
                </c:pt>
                <c:pt idx="93">
                  <c:v>8.2307038621846367</c:v>
                </c:pt>
                <c:pt idx="94">
                  <c:v>8.1976919494613476</c:v>
                </c:pt>
                <c:pt idx="95">
                  <c:v>8.1650873433460358</c:v>
                </c:pt>
                <c:pt idx="96">
                  <c:v>8.1328821133163665</c:v>
                </c:pt>
                <c:pt idx="97">
                  <c:v>8.1010685405198437</c:v>
                </c:pt>
                <c:pt idx="98">
                  <c:v>8.0696391105853191</c:v>
                </c:pt>
                <c:pt idx="99">
                  <c:v>8.0385865067311713</c:v>
                </c:pt>
                <c:pt idx="100">
                  <c:v>8.0079036031557589</c:v>
                </c:pt>
                <c:pt idx="101">
                  <c:v>7.9775834586965093</c:v>
                </c:pt>
                <c:pt idx="102">
                  <c:v>7.9476193107447788</c:v>
                </c:pt>
                <c:pt idx="103">
                  <c:v>7.9180045694043795</c:v>
                </c:pt>
                <c:pt idx="104">
                  <c:v>7.8887328118821891</c:v>
                </c:pt>
                <c:pt idx="105">
                  <c:v>7.8597977771001091</c:v>
                </c:pt>
                <c:pt idx="106">
                  <c:v>7.8311933605179753</c:v>
                </c:pt>
                <c:pt idx="107">
                  <c:v>7.8029136091577627</c:v>
                </c:pt>
                <c:pt idx="108">
                  <c:v>7.77495271681987</c:v>
                </c:pt>
                <c:pt idx="109">
                  <c:v>7.7473050194826989</c:v>
                </c:pt>
                <c:pt idx="110">
                  <c:v>7.7199649908773402</c:v>
                </c:pt>
                <c:pt idx="111">
                  <c:v>7.6929272382294691</c:v>
                </c:pt>
                <c:pt idx="112">
                  <c:v>7.6661864981610179</c:v>
                </c:pt>
                <c:pt idx="113">
                  <c:v>7.6397376327446018</c:v>
                </c:pt>
                <c:pt idx="114">
                  <c:v>7.613575625703966</c:v>
                </c:pt>
                <c:pt idx="115">
                  <c:v>7.5876955787541078</c:v>
                </c:pt>
                <c:pt idx="116">
                  <c:v>7.562092708075034</c:v>
                </c:pt>
                <c:pt idx="117">
                  <c:v>7.5367623409134179</c:v>
                </c:pt>
                <c:pt idx="118">
                  <c:v>7.5116999123066801</c:v>
                </c:pt>
                <c:pt idx="119">
                  <c:v>7.4869009619243254</c:v>
                </c:pt>
                <c:pt idx="120">
                  <c:v>7.4623611310215949</c:v>
                </c:pt>
                <c:pt idx="121">
                  <c:v>7.4380761595007101</c:v>
                </c:pt>
                <c:pt idx="122">
                  <c:v>7.4140418830752886</c:v>
                </c:pt>
                <c:pt idx="123">
                  <c:v>7.3902542305336194</c:v>
                </c:pt>
                <c:pt idx="124">
                  <c:v>7.3667092210967979</c:v>
                </c:pt>
                <c:pt idx="125">
                  <c:v>7.3434029618677794</c:v>
                </c:pt>
                <c:pt idx="126">
                  <c:v>7.3203316453677676</c:v>
                </c:pt>
                <c:pt idx="127">
                  <c:v>7.2974915471563495</c:v>
                </c:pt>
                <c:pt idx="128">
                  <c:v>7.2748790235320318</c:v>
                </c:pt>
                <c:pt idx="129">
                  <c:v>7.2524905093100429</c:v>
                </c:pt>
                <c:pt idx="130">
                  <c:v>7.2303225156742901</c:v>
                </c:pt>
                <c:pt idx="131">
                  <c:v>7.2083716281005739</c:v>
                </c:pt>
                <c:pt idx="132">
                  <c:v>7.1866345043483193</c:v>
                </c:pt>
                <c:pt idx="133">
                  <c:v>7.1651078725180923</c:v>
                </c:pt>
                <c:pt idx="134">
                  <c:v>7.1437885291724719</c:v>
                </c:pt>
                <c:pt idx="135">
                  <c:v>7.1226733375177265</c:v>
                </c:pt>
                <c:pt idx="136">
                  <c:v>7.1017592256441002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5A-45CF-A83F-7F79B6602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EC-2 vigent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'EC2'!$A$25:$A$161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'EC2'!$S$25:$S$161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51.282076598941508</c:v>
                      </c:pt>
                      <c:pt idx="1">
                        <c:v>42.487792142741661</c:v>
                      </c:pt>
                      <c:pt idx="2">
                        <c:v>36.566102210184759</c:v>
                      </c:pt>
                      <c:pt idx="3">
                        <c:v>32.298510415416814</c:v>
                      </c:pt>
                      <c:pt idx="4">
                        <c:v>29.071895545771678</c:v>
                      </c:pt>
                      <c:pt idx="5">
                        <c:v>26.543672962862864</c:v>
                      </c:pt>
                      <c:pt idx="6">
                        <c:v>24.507202357546802</c:v>
                      </c:pt>
                      <c:pt idx="7">
                        <c:v>22.830336738669523</c:v>
                      </c:pt>
                      <c:pt idx="8">
                        <c:v>21.424570406502365</c:v>
                      </c:pt>
                      <c:pt idx="9">
                        <c:v>20.22836242967508</c:v>
                      </c:pt>
                      <c:pt idx="10">
                        <c:v>19.197572691489761</c:v>
                      </c:pt>
                      <c:pt idx="11">
                        <c:v>18.299703825830655</c:v>
                      </c:pt>
                      <c:pt idx="12">
                        <c:v>17.510290667117108</c:v>
                      </c:pt>
                      <c:pt idx="13">
                        <c:v>16.810556712790696</c:v>
                      </c:pt>
                      <c:pt idx="14">
                        <c:v>16.18584708205287</c:v>
                      </c:pt>
                      <c:pt idx="15">
                        <c:v>15.624553237859473</c:v>
                      </c:pt>
                      <c:pt idx="16">
                        <c:v>15.117358198911566</c:v>
                      </c:pt>
                      <c:pt idx="17">
                        <c:v>14.656695956121931</c:v>
                      </c:pt>
                      <c:pt idx="18">
                        <c:v>14.236357297597934</c:v>
                      </c:pt>
                      <c:pt idx="19">
                        <c:v>13.851197726324695</c:v>
                      </c:pt>
                      <c:pt idx="20">
                        <c:v>13.496917861191665</c:v>
                      </c:pt>
                      <c:pt idx="21">
                        <c:v>13.169896143658445</c:v>
                      </c:pt>
                      <c:pt idx="22">
                        <c:v>12.867059851632243</c:v>
                      </c:pt>
                      <c:pt idx="23">
                        <c:v>12.585784549725581</c:v>
                      </c:pt>
                      <c:pt idx="24">
                        <c:v>12.323814911282561</c:v>
                      </c:pt>
                      <c:pt idx="25">
                        <c:v>12.079201786492833</c:v>
                      </c:pt>
                      <c:pt idx="26">
                        <c:v>11.85025175063442</c:v>
                      </c:pt>
                      <c:pt idx="27">
                        <c:v>11.63548633316632</c:v>
                      </c:pt>
                      <c:pt idx="28">
                        <c:v>11.43360882440264</c:v>
                      </c:pt>
                      <c:pt idx="29">
                        <c:v>11.243477063551348</c:v>
                      </c:pt>
                      <c:pt idx="30">
                        <c:v>11.064080985355586</c:v>
                      </c:pt>
                      <c:pt idx="31">
                        <c:v>10.894523980452567</c:v>
                      </c:pt>
                      <c:pt idx="32">
                        <c:v>10.734007333307883</c:v>
                      </c:pt>
                      <c:pt idx="33">
                        <c:v>10.581817159799218</c:v>
                      </c:pt>
                      <c:pt idx="34">
                        <c:v>10.437313387454713</c:v>
                      </c:pt>
                      <c:pt idx="35">
                        <c:v>10.299920414516267</c:v>
                      </c:pt>
                      <c:pt idx="36">
                        <c:v>10.169119156309467</c:v>
                      </c:pt>
                      <c:pt idx="37">
                        <c:v>10.044440243922626</c:v>
                      </c:pt>
                      <c:pt idx="38">
                        <c:v>9.9254581846712089</c:v>
                      </c:pt>
                      <c:pt idx="39">
                        <c:v>9.8117863290391476</c:v>
                      </c:pt>
                      <c:pt idx="40">
                        <c:v>9.7030725168400842</c:v>
                      </c:pt>
                      <c:pt idx="41">
                        <c:v>9.5989952978139197</c:v>
                      </c:pt>
                      <c:pt idx="42">
                        <c:v>9.4992606399739632</c:v>
                      </c:pt>
                      <c:pt idx="43">
                        <c:v>9.403599053674073</c:v>
                      </c:pt>
                      <c:pt idx="44">
                        <c:v>9.311763071286915</c:v>
                      </c:pt>
                      <c:pt idx="45">
                        <c:v>9.2235250321296505</c:v>
                      </c:pt>
                      <c:pt idx="46">
                        <c:v>9.138675130274347</c:v>
                      </c:pt>
                      <c:pt idx="47">
                        <c:v>9.0570196894781834</c:v>
                      </c:pt>
                      <c:pt idx="48">
                        <c:v>8.9783796349309402</c:v>
                      </c:pt>
                      <c:pt idx="49">
                        <c:v>8.902589136057923</c:v>
                      </c:pt>
                      <c:pt idx="50">
                        <c:v>8.8294943984049343</c:v>
                      </c:pt>
                      <c:pt idx="51">
                        <c:v>8.7589525858041952</c:v>
                      </c:pt>
                      <c:pt idx="52">
                        <c:v>8.6908308566859116</c:v>
                      </c:pt>
                      <c:pt idx="53">
                        <c:v>8.6250055006476298</c:v>
                      </c:pt>
                      <c:pt idx="54">
                        <c:v>8.5613611632944497</c:v>
                      </c:pt>
                      <c:pt idx="55">
                        <c:v>8.4997901489759027</c:v>
                      </c:pt>
                      <c:pt idx="56">
                        <c:v>8.4401917924180196</c:v>
                      </c:pt>
                      <c:pt idx="57">
                        <c:v>8.3824718914201259</c:v>
                      </c:pt>
                      <c:pt idx="58">
                        <c:v>8.3265421937884803</c:v>
                      </c:pt>
                      <c:pt idx="59">
                        <c:v>8.2723199325389558</c:v>
                      </c:pt>
                      <c:pt idx="60">
                        <c:v>8.219727404140972</c:v>
                      </c:pt>
                      <c:pt idx="61">
                        <c:v>8.1686915852131214</c:v>
                      </c:pt>
                      <c:pt idx="62">
                        <c:v>8.1191437836326585</c:v>
                      </c:pt>
                      <c:pt idx="63">
                        <c:v>8.0710193204993264</c:v>
                      </c:pt>
                      <c:pt idx="64">
                        <c:v>8.0242572398091969</c:v>
                      </c:pt>
                      <c:pt idx="65">
                        <c:v>7.9788000430557746</c:v>
                      </c:pt>
                      <c:pt idx="66">
                        <c:v>7.9345934462910037</c:v>
                      </c:pt>
                      <c:pt idx="67">
                        <c:v>7.8915861574544639</c:v>
                      </c:pt>
                      <c:pt idx="68">
                        <c:v>7.849729672020537</c:v>
                      </c:pt>
                      <c:pt idx="69">
                        <c:v>7.8089780852251653</c:v>
                      </c:pt>
                      <c:pt idx="70">
                        <c:v>7.7692879193202593</c:v>
                      </c:pt>
                      <c:pt idx="71">
                        <c:v>7.7306179644677755</c:v>
                      </c:pt>
                      <c:pt idx="72">
                        <c:v>7.6929291320304554</c:v>
                      </c:pt>
                      <c:pt idx="73">
                        <c:v>7.6561843191441845</c:v>
                      </c:pt>
                      <c:pt idx="74">
                        <c:v>7.620348283570225</c:v>
                      </c:pt>
                      <c:pt idx="75">
                        <c:v>7.5853875279262954</c:v>
                      </c:pt>
                      <c:pt idx="76">
                        <c:v>7.5512701924845222</c:v>
                      </c:pt>
                      <c:pt idx="77">
                        <c:v>7.5179659558040637</c:v>
                      </c:pt>
                      <c:pt idx="78">
                        <c:v>7.485445942536729</c:v>
                      </c:pt>
                      <c:pt idx="79">
                        <c:v>7.4536826378072965</c:v>
                      </c:pt>
                      <c:pt idx="80">
                        <c:v>7.4226498076266338</c:v>
                      </c:pt>
                      <c:pt idx="81">
                        <c:v>7.3923224248462587</c:v>
                      </c:pt>
                      <c:pt idx="82">
                        <c:v>7.3626766002082515</c:v>
                      </c:pt>
                      <c:pt idx="83">
                        <c:v>7.3336895180851798</c:v>
                      </c:pt>
                      <c:pt idx="84">
                        <c:v>7.3053393765410455</c:v>
                      </c:pt>
                      <c:pt idx="85">
                        <c:v>7.2776053313772096</c:v>
                      </c:pt>
                      <c:pt idx="86">
                        <c:v>7.2504674438569046</c:v>
                      </c:pt>
                      <c:pt idx="87">
                        <c:v>7.223906631828493</c:v>
                      </c:pt>
                      <c:pt idx="88">
                        <c:v>7.1979046239918123</c:v>
                      </c:pt>
                      <c:pt idx="89">
                        <c:v>7.1724439170737577</c:v>
                      </c:pt>
                      <c:pt idx="90">
                        <c:v>7.147507735698893</c:v>
                      </c:pt>
                      <c:pt idx="91">
                        <c:v>7.1230799947588181</c:v>
                      </c:pt>
                      <c:pt idx="92">
                        <c:v>7.0991452641001489</c:v>
                      </c:pt>
                      <c:pt idx="93">
                        <c:v>7.0756887353657687</c:v>
                      </c:pt>
                      <c:pt idx="94">
                        <c:v>7.0526961908372829</c:v>
                      </c:pt>
                      <c:pt idx="95">
                        <c:v>7.0301539741388641</c:v>
                      </c:pt>
                      <c:pt idx="96">
                        <c:v>7.0080489626736782</c:v>
                      </c:pt>
                      <c:pt idx="97">
                        <c:v>6.9863685416742367</c:v>
                      </c:pt>
                      <c:pt idx="98">
                        <c:v>6.9651005797572179</c:v>
                      </c:pt>
                      <c:pt idx="99">
                        <c:v>6.9442334058817048</c:v>
                      </c:pt>
                      <c:pt idx="100">
                        <c:v>6.9237557876175284</c:v>
                      </c:pt>
                      <c:pt idx="101">
                        <c:v>6.9036569106373333</c:v>
                      </c:pt>
                      <c:pt idx="102">
                        <c:v>6.883926359352655</c:v>
                      </c:pt>
                      <c:pt idx="103">
                        <c:v>6.864554098619891</c:v>
                      </c:pt>
                      <c:pt idx="104">
                        <c:v>6.8455304564478068</c:v>
                      </c:pt>
                      <c:pt idx="105">
                        <c:v>6.826846107642913</c:v>
                      </c:pt>
                      <c:pt idx="106">
                        <c:v>6.8084920583338331</c:v>
                      </c:pt>
                      <c:pt idx="107">
                        <c:v>6.7904596313198535</c:v>
                      </c:pt>
                      <c:pt idx="108">
                        <c:v>6.7727404521927594</c:v>
                      </c:pt>
                      <c:pt idx="109">
                        <c:v>6.7553264361847081</c:v>
                      </c:pt>
                      <c:pt idx="110">
                        <c:v>6.7382097756979915</c:v>
                      </c:pt>
                      <c:pt idx="111">
                        <c:v>6.7213829284757995</c:v>
                      </c:pt>
                      <c:pt idx="112">
                        <c:v>6.7048386063757004</c:v>
                      </c:pt>
                      <c:pt idx="113">
                        <c:v>6.6885697647102331</c:v>
                      </c:pt>
                      <c:pt idx="114">
                        <c:v>6.6725695921214419</c:v>
                      </c:pt>
                      <c:pt idx="115">
                        <c:v>6.6568315009582371</c:v>
                      </c:pt>
                      <c:pt idx="116">
                        <c:v>6.6413491181277013</c:v>
                      </c:pt>
                      <c:pt idx="117">
                        <c:v>6.6261162763932102</c:v>
                      </c:pt>
                      <c:pt idx="118">
                        <c:v>6.6111270060940637</c:v>
                      </c:pt>
                      <c:pt idx="119">
                        <c:v>6.5963755272629356</c:v>
                      </c:pt>
                      <c:pt idx="120">
                        <c:v>6.581856242118997</c:v>
                      </c:pt>
                      <c:pt idx="121">
                        <c:v>6.5675637279158767</c:v>
                      </c:pt>
                      <c:pt idx="122">
                        <c:v>6.5534927301250345</c:v>
                      </c:pt>
                      <c:pt idx="123">
                        <c:v>6.539638155936311</c:v>
                      </c:pt>
                      <c:pt idx="124">
                        <c:v>6.5259950680584584</c:v>
                      </c:pt>
                      <c:pt idx="125">
                        <c:v>6.5125586788036687</c:v>
                      </c:pt>
                      <c:pt idx="126">
                        <c:v>6.4993243444409128</c:v>
                      </c:pt>
                      <c:pt idx="127">
                        <c:v>6.4862875598039782</c:v>
                      </c:pt>
                      <c:pt idx="128">
                        <c:v>6.4734439531408432</c:v>
                      </c:pt>
                      <c:pt idx="129">
                        <c:v>6.4607892811918051</c:v>
                      </c:pt>
                      <c:pt idx="130">
                        <c:v>6.4483194244846809</c:v>
                      </c:pt>
                      <c:pt idx="131">
                        <c:v>6.4360303828358134</c:v>
                      </c:pt>
                      <c:pt idx="132">
                        <c:v>6.4239182710465688</c:v>
                      </c:pt>
                      <c:pt idx="133">
                        <c:v>6.4119793147853734</c:v>
                      </c:pt>
                      <c:pt idx="134">
                        <c:v>6.4002098466460247</c:v>
                      </c:pt>
                      <c:pt idx="135">
                        <c:v>6.3886063023735362</c:v>
                      </c:pt>
                      <c:pt idx="136">
                        <c:v>6.3771652172492184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575A-45CF-A83F-7F79B660287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AMADE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AMADE!$H$25:$H$161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51.31991277089093</c:v>
                      </c:pt>
                      <c:pt idx="1">
                        <c:v>42.513501198684686</c:v>
                      </c:pt>
                      <c:pt idx="2">
                        <c:v>36.584384546149366</c:v>
                      </c:pt>
                      <c:pt idx="3">
                        <c:v>32.312213789245931</c:v>
                      </c:pt>
                      <c:pt idx="4">
                        <c:v>29.08287644795918</c:v>
                      </c:pt>
                      <c:pt idx="5">
                        <c:v>26.553206933008848</c:v>
                      </c:pt>
                      <c:pt idx="6">
                        <c:v>24.516201024408044</c:v>
                      </c:pt>
                      <c:pt idx="7">
                        <c:v>22.839471881168201</c:v>
                      </c:pt>
                      <c:pt idx="8">
                        <c:v>21.434349243924267</c:v>
                      </c:pt>
                      <c:pt idx="9">
                        <c:v>20.239175547130877</c:v>
                      </c:pt>
                      <c:pt idx="10">
                        <c:v>19.209725758384089</c:v>
                      </c:pt>
                      <c:pt idx="11">
                        <c:v>18.313439279726072</c:v>
                      </c:pt>
                      <c:pt idx="12">
                        <c:v>17.52580294942122</c:v>
                      </c:pt>
                      <c:pt idx="13">
                        <c:v>16.828003227981775</c:v>
                      </c:pt>
                      <c:pt idx="14">
                        <c:v>16.205356242641098</c:v>
                      </c:pt>
                      <c:pt idx="15">
                        <c:v>15.64623047590198</c:v>
                      </c:pt>
                      <c:pt idx="16">
                        <c:v>15.141290528950814</c:v>
                      </c:pt>
                      <c:pt idx="17">
                        <c:v>14.682955487087503</c:v>
                      </c:pt>
                      <c:pt idx="18">
                        <c:v>14.265003969543868</c:v>
                      </c:pt>
                      <c:pt idx="19">
                        <c:v>13.882281467023528</c:v>
                      </c:pt>
                      <c:pt idx="20">
                        <c:v>13.530480302765962</c:v>
                      </c:pt>
                      <c:pt idx="21">
                        <c:v>13.205972001539504</c:v>
                      </c:pt>
                      <c:pt idx="22">
                        <c:v>12.905678041514404</c:v>
                      </c:pt>
                      <c:pt idx="23">
                        <c:v>12.6269690991935</c:v>
                      </c:pt>
                      <c:pt idx="24">
                        <c:v>12.367585709052216</c:v>
                      </c:pt>
                      <c:pt idx="25">
                        <c:v>12.125575202142789</c:v>
                      </c:pt>
                      <c:pt idx="26">
                        <c:v>11.899241150243402</c:v>
                      </c:pt>
                      <c:pt idx="27">
                        <c:v>11.687102510682539</c:v>
                      </c:pt>
                      <c:pt idx="28">
                        <c:v>11.487860364338218</c:v>
                      </c:pt>
                      <c:pt idx="29">
                        <c:v>11.300370647361971</c:v>
                      </c:pt>
                      <c:pt idx="30">
                        <c:v>11.123621651373272</c:v>
                      </c:pt>
                      <c:pt idx="31">
                        <c:v>10.956715345303113</c:v>
                      </c:pt>
                      <c:pt idx="32">
                        <c:v>10.798851781228372</c:v>
                      </c:pt>
                      <c:pt idx="33">
                        <c:v>10.64931600507555</c:v>
                      </c:pt>
                      <c:pt idx="34">
                        <c:v>10.507467014249903</c:v>
                      </c:pt>
                      <c:pt idx="35">
                        <c:v>10.372728397602248</c:v>
                      </c:pt>
                      <c:pt idx="36">
                        <c:v>10.244580365605675</c:v>
                      </c:pt>
                      <c:pt idx="37">
                        <c:v>10.122552935252363</c:v>
                      </c:pt>
                      <c:pt idx="38">
                        <c:v>10.006220078746676</c:v>
                      </c:pt>
                      <c:pt idx="39">
                        <c:v>9.8951946803593476</c:v>
                      </c:pt>
                      <c:pt idx="40">
                        <c:v>9.7891241739178572</c:v>
                      </c:pt>
                      <c:pt idx="41">
                        <c:v>9.6876867559273983</c:v>
                      </c:pt>
                      <c:pt idx="42">
                        <c:v>9.590588087454984</c:v>
                      </c:pt>
                      <c:pt idx="43">
                        <c:v>9.4975584125940546</c:v>
                      </c:pt>
                      <c:pt idx="44">
                        <c:v>9.4083500332740027</c:v>
                      </c:pt>
                      <c:pt idx="45">
                        <c:v>9.32273508994464</c:v>
                      </c:pt>
                      <c:pt idx="46">
                        <c:v>9.2405036056837577</c:v>
                      </c:pt>
                      <c:pt idx="47">
                        <c:v>9.1614617578875528</c:v>
                      </c:pt>
                      <c:pt idx="48">
                        <c:v>9.0854303471777129</c:v>
                      </c:pt>
                      <c:pt idx="49">
                        <c:v>9.0122434377093263</c:v>
                      </c:pt>
                      <c:pt idx="50">
                        <c:v>8.9417471468601732</c:v>
                      </c:pt>
                      <c:pt idx="51">
                        <c:v>8.8737985654610636</c:v>
                      </c:pt>
                      <c:pt idx="52">
                        <c:v>8.8082647923983366</c:v>
                      </c:pt>
                      <c:pt idx="53">
                        <c:v>8.7450220696717516</c:v>
                      </c:pt>
                      <c:pt idx="54">
                        <c:v>8.683955005896042</c:v>
                      </c:pt>
                      <c:pt idx="55">
                        <c:v>8.624955877850633</c:v>
                      </c:pt>
                      <c:pt idx="56">
                        <c:v>8.5679240010573281</c:v>
                      </c:pt>
                      <c:pt idx="57">
                        <c:v>8.5127651615396918</c:v>
                      </c:pt>
                      <c:pt idx="58">
                        <c:v>8.4593911019222041</c:v>
                      </c:pt>
                      <c:pt idx="59">
                        <c:v>8.4077190558892845</c:v>
                      </c:pt>
                      <c:pt idx="60">
                        <c:v>8.3576713257658461</c:v>
                      </c:pt>
                      <c:pt idx="61">
                        <c:v>8.3091748986205989</c:v>
                      </c:pt>
                      <c:pt idx="62">
                        <c:v>8.2621610968462065</c:v>
                      </c:pt>
                      <c:pt idx="63">
                        <c:v>8.2165652596496752</c:v>
                      </c:pt>
                      <c:pt idx="64">
                        <c:v>8.1723264523024088</c:v>
                      </c:pt>
                      <c:pt idx="65">
                        <c:v>8.1293872003618119</c:v>
                      </c:pt>
                      <c:pt idx="66">
                        <c:v>8.0876932463921243</c:v>
                      </c:pt>
                      <c:pt idx="67">
                        <c:v>8.047193326988646</c:v>
                      </c:pt>
                      <c:pt idx="68">
                        <c:v>8.007838968151276</c:v>
                      </c:pt>
                      <c:pt idx="69">
                        <c:v>7.9695842972657669</c:v>
                      </c:pt>
                      <c:pt idx="70">
                        <c:v>7.9323858701376508</c:v>
                      </c:pt>
                      <c:pt idx="71">
                        <c:v>7.8962025116884451</c:v>
                      </c:pt>
                      <c:pt idx="72">
                        <c:v>7.8609951690686124</c:v>
                      </c:pt>
                      <c:pt idx="73">
                        <c:v>7.8267267760702719</c:v>
                      </c:pt>
                      <c:pt idx="74">
                        <c:v>7.7933621278360796</c:v>
                      </c:pt>
                      <c:pt idx="75">
                        <c:v>7.7608677649614943</c:v>
                      </c:pt>
                      <c:pt idx="76">
                        <c:v>7.7292118661771774</c:v>
                      </c:pt>
                      <c:pt idx="77">
                        <c:v>7.6983641488778067</c:v>
                      </c:pt>
                      <c:pt idx="78">
                        <c:v>7.6682957768346078</c:v>
                      </c:pt>
                      <c:pt idx="79">
                        <c:v>7.6389792744921809</c:v>
                      </c:pt>
                      <c:pt idx="80">
                        <c:v>7.6103884473068044</c:v>
                      </c:pt>
                      <c:pt idx="81">
                        <c:v>7.5824983076339985</c:v>
                      </c:pt>
                      <c:pt idx="82">
                        <c:v>7.5552850057185363</c:v>
                      </c:pt>
                      <c:pt idx="83">
                        <c:v>7.5287257653807949</c:v>
                      </c:pt>
                      <c:pt idx="84">
                        <c:v>7.5027988240299361</c:v>
                      </c:pt>
                      <c:pt idx="85">
                        <c:v>7.4774833766672879</c:v>
                      </c:pt>
                      <c:pt idx="86">
                        <c:v>7.4527595235729827</c:v>
                      </c:pt>
                      <c:pt idx="87">
                        <c:v>7.4286082213956348</c:v>
                      </c:pt>
                      <c:pt idx="88">
                        <c:v>7.4050112373889778</c:v>
                      </c:pt>
                      <c:pt idx="89">
                        <c:v>7.3819511065611962</c:v>
                      </c:pt>
                      <c:pt idx="90">
                        <c:v>7.3594110915224569</c:v>
                      </c:pt>
                      <c:pt idx="91">
                        <c:v>7.3373751448340707</c:v>
                      </c:pt>
                      <c:pt idx="92">
                        <c:v>7.3158278736788214</c:v>
                      </c:pt>
                      <c:pt idx="93">
                        <c:v>7.2947545066869459</c:v>
                      </c:pt>
                      <c:pt idx="94">
                        <c:v>7.2741408627654067</c:v>
                      </c:pt>
                      <c:pt idx="95">
                        <c:v>7.2539733217904816</c:v>
                      </c:pt>
                      <c:pt idx="96">
                        <c:v>7.2342387970346742</c:v>
                      </c:pt>
                      <c:pt idx="97">
                        <c:v>7.2149247092091073</c:v>
                      </c:pt>
                      <c:pt idx="98">
                        <c:v>7.1960189620118031</c:v>
                      </c:pt>
                      <c:pt idx="99">
                        <c:v>7.1775099190806788</c:v>
                      </c:pt>
                      <c:pt idx="100">
                        <c:v>7.1593863822577575</c:v>
                      </c:pt>
                      <c:pt idx="101">
                        <c:v>7.141637571078217</c:v>
                      </c:pt>
                      <c:pt idx="102">
                        <c:v>7.1242531034042891</c:v>
                      </c:pt>
                      <c:pt idx="103">
                        <c:v>7.1072229771300179</c:v>
                      </c:pt>
                      <c:pt idx="104">
                        <c:v>7.0905375528882058</c:v>
                      </c:pt>
                      <c:pt idx="105">
                        <c:v>7.0741875376959822</c:v>
                      </c:pt>
                      <c:pt idx="106">
                        <c:v>7.0581639694799527</c:v>
                      </c:pt>
                      <c:pt idx="107">
                        <c:v>7.0424582024260687</c:v>
                      </c:pt>
                      <c:pt idx="108">
                        <c:v>7.0270618931033226</c:v>
                      </c:pt>
                      <c:pt idx="109">
                        <c:v>7.0119669873138459</c:v>
                      </c:pt>
                      <c:pt idx="110">
                        <c:v>6.9971657076253528</c:v>
                      </c:pt>
                      <c:pt idx="111">
                        <c:v>6.9826505415448921</c:v>
                      </c:pt>
                      <c:pt idx="112">
                        <c:v>6.9684142302956324</c:v>
                      </c:pt>
                      <c:pt idx="113">
                        <c:v>6.9544497581610472</c:v>
                      </c:pt>
                      <c:pt idx="114">
                        <c:v>6.9407503423632475</c:v>
                      </c:pt>
                      <c:pt idx="115">
                        <c:v>6.9273094234443722</c:v>
                      </c:pt>
                      <c:pt idx="116">
                        <c:v>6.914120656122094</c:v>
                      </c:pt>
                      <c:pt idx="117">
                        <c:v>6.9011779005920975</c:v>
                      </c:pt>
                      <c:pt idx="118">
                        <c:v>6.8884752142521979</c:v>
                      </c:pt>
                      <c:pt idx="119">
                        <c:v>6.8760068438243964</c:v>
                      </c:pt>
                      <c:pt idx="120">
                        <c:v>6.8637672178526863</c:v>
                      </c:pt>
                      <c:pt idx="121">
                        <c:v>6.8517509395557878</c:v>
                      </c:pt>
                      <c:pt idx="122">
                        <c:v>6.8399527800153699</c:v>
                      </c:pt>
                      <c:pt idx="123">
                        <c:v>6.8283676716814394</c:v>
                      </c:pt>
                      <c:pt idx="124">
                        <c:v>6.8169907021778364</c:v>
                      </c:pt>
                      <c:pt idx="125">
                        <c:v>6.8058171083916434</c:v>
                      </c:pt>
                      <c:pt idx="126">
                        <c:v>6.7948422708315146</c:v>
                      </c:pt>
                      <c:pt idx="127">
                        <c:v>6.7840617082406531</c:v>
                      </c:pt>
                      <c:pt idx="128">
                        <c:v>6.7734710724511142</c:v>
                      </c:pt>
                      <c:pt idx="129">
                        <c:v>6.7630661434669115</c:v>
                      </c:pt>
                      <c:pt idx="130">
                        <c:v>6.7528428247640839</c:v>
                      </c:pt>
                      <c:pt idx="131">
                        <c:v>6.742797138796635</c:v>
                      </c:pt>
                      <c:pt idx="132">
                        <c:v>6.7329252226978706</c:v>
                      </c:pt>
                      <c:pt idx="133">
                        <c:v>6.7232233241672565</c:v>
                      </c:pt>
                      <c:pt idx="134">
                        <c:v>6.7136877975335434</c:v>
                      </c:pt>
                      <c:pt idx="135">
                        <c:v>6.7043150999853278</c:v>
                      </c:pt>
                      <c:pt idx="136">
                        <c:v>6.6951017879608372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75A-45CF-A83F-7F79B660287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75A-45CF-A83F-7F79B6602878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tx>
            <c:v>EC-2 vigent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'EC2 (2)'!$A$25:$A$161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1.0000000000000002E-2</c:v>
                </c:pt>
                <c:pt idx="7">
                  <c:v>1.1000000000000003E-2</c:v>
                </c:pt>
                <c:pt idx="8">
                  <c:v>1.2000000000000004E-2</c:v>
                </c:pt>
                <c:pt idx="9">
                  <c:v>1.3000000000000005E-2</c:v>
                </c:pt>
                <c:pt idx="10">
                  <c:v>1.4000000000000005E-2</c:v>
                </c:pt>
                <c:pt idx="11">
                  <c:v>1.5000000000000006E-2</c:v>
                </c:pt>
                <c:pt idx="12">
                  <c:v>1.6000000000000007E-2</c:v>
                </c:pt>
                <c:pt idx="13">
                  <c:v>1.7000000000000008E-2</c:v>
                </c:pt>
                <c:pt idx="14">
                  <c:v>1.8000000000000009E-2</c:v>
                </c:pt>
                <c:pt idx="15">
                  <c:v>1.900000000000001E-2</c:v>
                </c:pt>
                <c:pt idx="16">
                  <c:v>2.0000000000000011E-2</c:v>
                </c:pt>
                <c:pt idx="17">
                  <c:v>2.1000000000000012E-2</c:v>
                </c:pt>
                <c:pt idx="18">
                  <c:v>2.2000000000000013E-2</c:v>
                </c:pt>
                <c:pt idx="19">
                  <c:v>2.3000000000000013E-2</c:v>
                </c:pt>
                <c:pt idx="20">
                  <c:v>2.4000000000000014E-2</c:v>
                </c:pt>
                <c:pt idx="21">
                  <c:v>2.5000000000000015E-2</c:v>
                </c:pt>
                <c:pt idx="22">
                  <c:v>2.6000000000000016E-2</c:v>
                </c:pt>
                <c:pt idx="23">
                  <c:v>2.7000000000000017E-2</c:v>
                </c:pt>
                <c:pt idx="24">
                  <c:v>2.8000000000000018E-2</c:v>
                </c:pt>
                <c:pt idx="25">
                  <c:v>2.9000000000000019E-2</c:v>
                </c:pt>
                <c:pt idx="26">
                  <c:v>3.000000000000002E-2</c:v>
                </c:pt>
                <c:pt idx="27">
                  <c:v>3.1000000000000021E-2</c:v>
                </c:pt>
                <c:pt idx="28">
                  <c:v>3.2000000000000021E-2</c:v>
                </c:pt>
                <c:pt idx="29">
                  <c:v>3.3000000000000022E-2</c:v>
                </c:pt>
                <c:pt idx="30">
                  <c:v>3.4000000000000023E-2</c:v>
                </c:pt>
                <c:pt idx="31">
                  <c:v>3.5000000000000024E-2</c:v>
                </c:pt>
                <c:pt idx="32">
                  <c:v>3.6000000000000025E-2</c:v>
                </c:pt>
                <c:pt idx="33">
                  <c:v>3.7000000000000026E-2</c:v>
                </c:pt>
                <c:pt idx="34">
                  <c:v>3.8000000000000027E-2</c:v>
                </c:pt>
                <c:pt idx="35">
                  <c:v>3.9000000000000028E-2</c:v>
                </c:pt>
                <c:pt idx="36">
                  <c:v>4.0000000000000029E-2</c:v>
                </c:pt>
                <c:pt idx="37">
                  <c:v>4.1000000000000029E-2</c:v>
                </c:pt>
                <c:pt idx="38">
                  <c:v>4.200000000000003E-2</c:v>
                </c:pt>
                <c:pt idx="39">
                  <c:v>4.3000000000000031E-2</c:v>
                </c:pt>
                <c:pt idx="40">
                  <c:v>4.4000000000000032E-2</c:v>
                </c:pt>
                <c:pt idx="41">
                  <c:v>4.5000000000000033E-2</c:v>
                </c:pt>
                <c:pt idx="42">
                  <c:v>4.6000000000000034E-2</c:v>
                </c:pt>
                <c:pt idx="43">
                  <c:v>4.7000000000000035E-2</c:v>
                </c:pt>
                <c:pt idx="44">
                  <c:v>4.8000000000000036E-2</c:v>
                </c:pt>
                <c:pt idx="45">
                  <c:v>4.9000000000000037E-2</c:v>
                </c:pt>
                <c:pt idx="46">
                  <c:v>5.0000000000000037E-2</c:v>
                </c:pt>
                <c:pt idx="47">
                  <c:v>5.1000000000000038E-2</c:v>
                </c:pt>
                <c:pt idx="48">
                  <c:v>5.2000000000000039E-2</c:v>
                </c:pt>
                <c:pt idx="49">
                  <c:v>5.300000000000004E-2</c:v>
                </c:pt>
                <c:pt idx="50">
                  <c:v>5.4000000000000041E-2</c:v>
                </c:pt>
                <c:pt idx="51">
                  <c:v>5.5000000000000042E-2</c:v>
                </c:pt>
                <c:pt idx="52">
                  <c:v>5.6000000000000043E-2</c:v>
                </c:pt>
                <c:pt idx="53">
                  <c:v>5.7000000000000044E-2</c:v>
                </c:pt>
                <c:pt idx="54">
                  <c:v>5.8000000000000045E-2</c:v>
                </c:pt>
                <c:pt idx="55">
                  <c:v>5.9000000000000045E-2</c:v>
                </c:pt>
                <c:pt idx="56">
                  <c:v>6.0000000000000046E-2</c:v>
                </c:pt>
                <c:pt idx="57">
                  <c:v>6.1000000000000047E-2</c:v>
                </c:pt>
                <c:pt idx="58">
                  <c:v>6.2000000000000048E-2</c:v>
                </c:pt>
                <c:pt idx="59">
                  <c:v>6.3000000000000042E-2</c:v>
                </c:pt>
                <c:pt idx="60">
                  <c:v>6.4000000000000043E-2</c:v>
                </c:pt>
                <c:pt idx="61">
                  <c:v>6.5000000000000044E-2</c:v>
                </c:pt>
                <c:pt idx="62">
                  <c:v>6.6000000000000045E-2</c:v>
                </c:pt>
                <c:pt idx="63">
                  <c:v>6.7000000000000046E-2</c:v>
                </c:pt>
                <c:pt idx="64">
                  <c:v>6.8000000000000047E-2</c:v>
                </c:pt>
                <c:pt idx="65">
                  <c:v>6.9000000000000047E-2</c:v>
                </c:pt>
                <c:pt idx="66">
                  <c:v>7.0000000000000048E-2</c:v>
                </c:pt>
                <c:pt idx="67">
                  <c:v>7.1000000000000049E-2</c:v>
                </c:pt>
                <c:pt idx="68">
                  <c:v>7.200000000000005E-2</c:v>
                </c:pt>
                <c:pt idx="69">
                  <c:v>7.3000000000000051E-2</c:v>
                </c:pt>
                <c:pt idx="70">
                  <c:v>7.4000000000000052E-2</c:v>
                </c:pt>
                <c:pt idx="71">
                  <c:v>7.5000000000000053E-2</c:v>
                </c:pt>
                <c:pt idx="72">
                  <c:v>7.6000000000000054E-2</c:v>
                </c:pt>
                <c:pt idx="73">
                  <c:v>7.7000000000000055E-2</c:v>
                </c:pt>
                <c:pt idx="74">
                  <c:v>7.8000000000000055E-2</c:v>
                </c:pt>
                <c:pt idx="75">
                  <c:v>7.9000000000000056E-2</c:v>
                </c:pt>
                <c:pt idx="76">
                  <c:v>8.0000000000000057E-2</c:v>
                </c:pt>
                <c:pt idx="77">
                  <c:v>8.1000000000000058E-2</c:v>
                </c:pt>
                <c:pt idx="78">
                  <c:v>8.2000000000000059E-2</c:v>
                </c:pt>
                <c:pt idx="79">
                  <c:v>8.300000000000006E-2</c:v>
                </c:pt>
                <c:pt idx="80">
                  <c:v>8.4000000000000061E-2</c:v>
                </c:pt>
                <c:pt idx="81">
                  <c:v>8.5000000000000062E-2</c:v>
                </c:pt>
                <c:pt idx="82">
                  <c:v>8.6000000000000063E-2</c:v>
                </c:pt>
                <c:pt idx="83">
                  <c:v>8.7000000000000063E-2</c:v>
                </c:pt>
                <c:pt idx="84">
                  <c:v>8.8000000000000064E-2</c:v>
                </c:pt>
                <c:pt idx="85">
                  <c:v>8.9000000000000065E-2</c:v>
                </c:pt>
                <c:pt idx="86">
                  <c:v>9.0000000000000066E-2</c:v>
                </c:pt>
                <c:pt idx="87">
                  <c:v>9.1000000000000067E-2</c:v>
                </c:pt>
                <c:pt idx="88">
                  <c:v>9.2000000000000068E-2</c:v>
                </c:pt>
                <c:pt idx="89">
                  <c:v>9.3000000000000069E-2</c:v>
                </c:pt>
                <c:pt idx="90">
                  <c:v>9.400000000000007E-2</c:v>
                </c:pt>
                <c:pt idx="91">
                  <c:v>9.500000000000007E-2</c:v>
                </c:pt>
                <c:pt idx="92">
                  <c:v>9.6000000000000071E-2</c:v>
                </c:pt>
                <c:pt idx="93">
                  <c:v>9.7000000000000072E-2</c:v>
                </c:pt>
                <c:pt idx="94">
                  <c:v>9.8000000000000073E-2</c:v>
                </c:pt>
                <c:pt idx="95">
                  <c:v>9.9000000000000074E-2</c:v>
                </c:pt>
                <c:pt idx="96">
                  <c:v>0.10000000000000007</c:v>
                </c:pt>
                <c:pt idx="97">
                  <c:v>0.10100000000000008</c:v>
                </c:pt>
                <c:pt idx="98">
                  <c:v>0.10200000000000008</c:v>
                </c:pt>
                <c:pt idx="99">
                  <c:v>0.10300000000000008</c:v>
                </c:pt>
                <c:pt idx="100">
                  <c:v>0.10400000000000008</c:v>
                </c:pt>
                <c:pt idx="101">
                  <c:v>0.10500000000000008</c:v>
                </c:pt>
                <c:pt idx="102">
                  <c:v>0.10600000000000008</c:v>
                </c:pt>
                <c:pt idx="103">
                  <c:v>0.10700000000000008</c:v>
                </c:pt>
                <c:pt idx="104">
                  <c:v>0.10800000000000008</c:v>
                </c:pt>
                <c:pt idx="105">
                  <c:v>0.10900000000000008</c:v>
                </c:pt>
                <c:pt idx="106">
                  <c:v>0.11000000000000008</c:v>
                </c:pt>
                <c:pt idx="107">
                  <c:v>0.11100000000000008</c:v>
                </c:pt>
                <c:pt idx="108">
                  <c:v>0.11200000000000009</c:v>
                </c:pt>
                <c:pt idx="109">
                  <c:v>0.11300000000000009</c:v>
                </c:pt>
                <c:pt idx="110">
                  <c:v>0.11400000000000009</c:v>
                </c:pt>
                <c:pt idx="111">
                  <c:v>0.11500000000000009</c:v>
                </c:pt>
                <c:pt idx="112">
                  <c:v>0.11600000000000009</c:v>
                </c:pt>
                <c:pt idx="113">
                  <c:v>0.11700000000000009</c:v>
                </c:pt>
                <c:pt idx="114">
                  <c:v>0.11800000000000009</c:v>
                </c:pt>
                <c:pt idx="115">
                  <c:v>0.11900000000000009</c:v>
                </c:pt>
                <c:pt idx="116">
                  <c:v>0.12000000000000009</c:v>
                </c:pt>
                <c:pt idx="117">
                  <c:v>0.12100000000000009</c:v>
                </c:pt>
                <c:pt idx="118">
                  <c:v>0.12200000000000009</c:v>
                </c:pt>
                <c:pt idx="119">
                  <c:v>0.1230000000000001</c:v>
                </c:pt>
                <c:pt idx="120">
                  <c:v>0.1240000000000001</c:v>
                </c:pt>
                <c:pt idx="121">
                  <c:v>0.12500000000000008</c:v>
                </c:pt>
                <c:pt idx="122">
                  <c:v>0.12600000000000008</c:v>
                </c:pt>
                <c:pt idx="123">
                  <c:v>0.12700000000000009</c:v>
                </c:pt>
                <c:pt idx="124">
                  <c:v>0.12800000000000009</c:v>
                </c:pt>
                <c:pt idx="125">
                  <c:v>0.12900000000000009</c:v>
                </c:pt>
                <c:pt idx="126">
                  <c:v>0.13000000000000009</c:v>
                </c:pt>
                <c:pt idx="127">
                  <c:v>0.13100000000000009</c:v>
                </c:pt>
                <c:pt idx="128">
                  <c:v>0.13200000000000009</c:v>
                </c:pt>
                <c:pt idx="129">
                  <c:v>0.13300000000000009</c:v>
                </c:pt>
                <c:pt idx="130">
                  <c:v>0.13400000000000009</c:v>
                </c:pt>
                <c:pt idx="131">
                  <c:v>0.13500000000000009</c:v>
                </c:pt>
                <c:pt idx="132">
                  <c:v>0.13600000000000009</c:v>
                </c:pt>
                <c:pt idx="133">
                  <c:v>0.13700000000000009</c:v>
                </c:pt>
                <c:pt idx="134">
                  <c:v>0.13800000000000009</c:v>
                </c:pt>
                <c:pt idx="135">
                  <c:v>0.1390000000000001</c:v>
                </c:pt>
                <c:pt idx="136">
                  <c:v>0.1400000000000001</c:v>
                </c:pt>
              </c:numCache>
            </c:numRef>
          </c:xVal>
          <c:yVal>
            <c:numRef>
              <c:f>'EC2 (2)'!$S$25:$S$161</c:f>
              <c:numCache>
                <c:formatCode>0.00</c:formatCode>
                <c:ptCount val="137"/>
                <c:pt idx="0">
                  <c:v>43.862136318489924</c:v>
                </c:pt>
                <c:pt idx="1">
                  <c:v>36.416284233928522</c:v>
                </c:pt>
                <c:pt idx="2">
                  <c:v>31.402689546593486</c:v>
                </c:pt>
                <c:pt idx="3">
                  <c:v>27.78961652144671</c:v>
                </c:pt>
                <c:pt idx="4">
                  <c:v>25.057922536134306</c:v>
                </c:pt>
                <c:pt idx="5">
                  <c:v>22.917536732724784</c:v>
                </c:pt>
                <c:pt idx="6">
                  <c:v>21.193495834274486</c:v>
                </c:pt>
                <c:pt idx="7">
                  <c:v>19.773911563602262</c:v>
                </c:pt>
                <c:pt idx="8">
                  <c:v>18.583847350173379</c:v>
                </c:pt>
                <c:pt idx="9">
                  <c:v>17.571197912876414</c:v>
                </c:pt>
                <c:pt idx="10">
                  <c:v>16.698591270934923</c:v>
                </c:pt>
                <c:pt idx="11">
                  <c:v>15.938513303729634</c:v>
                </c:pt>
                <c:pt idx="12">
                  <c:v>15.270250660705036</c:v>
                </c:pt>
                <c:pt idx="13">
                  <c:v>14.677906475549165</c:v>
                </c:pt>
                <c:pt idx="14">
                  <c:v>14.149073551948586</c:v>
                </c:pt>
                <c:pt idx="15">
                  <c:v>13.673923931080228</c:v>
                </c:pt>
                <c:pt idx="16">
                  <c:v>13.24456982045626</c:v>
                </c:pt>
                <c:pt idx="17">
                  <c:v>12.854605890461237</c:v>
                </c:pt>
                <c:pt idx="18">
                  <c:v>12.498775534877955</c:v>
                </c:pt>
                <c:pt idx="19">
                  <c:v>12.172723572786827</c:v>
                </c:pt>
                <c:pt idx="20">
                  <c:v>11.872810321423252</c:v>
                </c:pt>
                <c:pt idx="21">
                  <c:v>11.595969955484904</c:v>
                </c:pt>
                <c:pt idx="22">
                  <c:v>11.339601300439632</c:v>
                </c:pt>
                <c:pt idx="23">
                  <c:v>11.101482702251015</c:v>
                </c:pt>
                <c:pt idx="24">
                  <c:v>10.879704991977588</c:v>
                </c:pt>
                <c:pt idx="25">
                  <c:v>10.672618205396935</c:v>
                </c:pt>
                <c:pt idx="26">
                  <c:v>10.478788869079871</c:v>
                </c:pt>
                <c:pt idx="27">
                  <c:v>10.296965482822916</c:v>
                </c:pt>
                <c:pt idx="28">
                  <c:v>10.126050417653591</c:v>
                </c:pt>
                <c:pt idx="29">
                  <c:v>9.9650768779376779</c:v>
                </c:pt>
                <c:pt idx="30">
                  <c:v>9.8131898923160197</c:v>
                </c:pt>
                <c:pt idx="31">
                  <c:v>9.6696305334718993</c:v>
                </c:pt>
                <c:pt idx="32">
                  <c:v>9.5337227434678464</c:v>
                </c:pt>
                <c:pt idx="33">
                  <c:v>9.4048622753485027</c:v>
                </c:pt>
                <c:pt idx="34">
                  <c:v>9.2825073640948634</c:v>
                </c:pt>
                <c:pt idx="35">
                  <c:v>9.1661708188952904</c:v>
                </c:pt>
                <c:pt idx="36">
                  <c:v>9.0554132899218676</c:v>
                </c:pt>
                <c:pt idx="37">
                  <c:v>8.9498375106547083</c:v>
                </c:pt>
                <c:pt idx="38">
                  <c:v>8.8490833544508121</c:v>
                </c:pt>
                <c:pt idx="39">
                  <c:v>8.752823573869005</c:v>
                </c:pt>
                <c:pt idx="40">
                  <c:v>8.6607601150125078</c:v>
                </c:pt>
                <c:pt idx="41">
                  <c:v>8.5726209181764546</c:v>
                </c:pt>
                <c:pt idx="42">
                  <c:v>8.4881571314121231</c:v>
                </c:pt>
                <c:pt idx="43">
                  <c:v>8.4071406760261258</c:v>
                </c:pt>
                <c:pt idx="44">
                  <c:v>8.329362113126173</c:v>
                </c:pt>
                <c:pt idx="45">
                  <c:v>8.2546287685756603</c:v>
                </c:pt>
                <c:pt idx="46">
                  <c:v>8.1827630804930553</c:v>
                </c:pt>
                <c:pt idx="47">
                  <c:v>8.1136011390179572</c:v>
                </c:pt>
                <c:pt idx="48">
                  <c:v>8.0469913926901544</c:v>
                </c:pt>
                <c:pt idx="49">
                  <c:v>7.9827934996324048</c:v>
                </c:pt>
                <c:pt idx="50">
                  <c:v>7.9208773049346686</c:v>
                </c:pt>
                <c:pt idx="51">
                  <c:v>7.8611219283235805</c:v>
                </c:pt>
                <c:pt idx="52">
                  <c:v>7.8034149484574984</c:v>
                </c:pt>
                <c:pt idx="53">
                  <c:v>7.7476516720902868</c:v>
                </c:pt>
                <c:pt idx="54">
                  <c:v>7.6937344779562808</c:v>
                </c:pt>
                <c:pt idx="55">
                  <c:v>7.6415722265942172</c:v>
                </c:pt>
                <c:pt idx="56">
                  <c:v>7.5910797284899356</c:v>
                </c:pt>
                <c:pt idx="57">
                  <c:v>7.5421772639091582</c:v>
                </c:pt>
                <c:pt idx="58">
                  <c:v>7.4947901486402984</c:v>
                </c:pt>
                <c:pt idx="59">
                  <c:v>7.4488483405953909</c:v>
                </c:pt>
                <c:pt idx="60">
                  <c:v>7.4042860828437442</c:v>
                </c:pt>
                <c:pt idx="61">
                  <c:v>7.3610415791931754</c:v>
                </c:pt>
                <c:pt idx="62">
                  <c:v>7.3190566989007495</c:v>
                </c:pt>
                <c:pt idx="63">
                  <c:v>7.2782767074999004</c:v>
                </c:pt>
                <c:pt idx="64">
                  <c:v>7.2386500210822611</c:v>
                </c:pt>
                <c:pt idx="65">
                  <c:v>7.200127981678607</c:v>
                </c:pt>
                <c:pt idx="66">
                  <c:v>7.1626646516503598</c:v>
                </c:pt>
                <c:pt idx="67">
                  <c:v>7.1262166252363688</c:v>
                </c:pt>
                <c:pt idx="68">
                  <c:v>7.0907428556041889</c:v>
                </c:pt>
                <c:pt idx="69">
                  <c:v>7.0562044959343488</c:v>
                </c:pt>
                <c:pt idx="70">
                  <c:v>7.022564753223941</c:v>
                </c:pt>
                <c:pt idx="71">
                  <c:v>6.9897887536347199</c:v>
                </c:pt>
                <c:pt idx="72">
                  <c:v>6.9578434183334545</c:v>
                </c:pt>
                <c:pt idx="73">
                  <c:v>6.9266973488808343</c:v>
                </c:pt>
                <c:pt idx="74">
                  <c:v>6.8963207213209099</c:v>
                </c:pt>
                <c:pt idx="75">
                  <c:v>6.8666851882084474</c:v>
                </c:pt>
                <c:pt idx="76">
                  <c:v>6.8377637878869511</c:v>
                </c:pt>
                <c:pt idx="77">
                  <c:v>6.8095308603975058</c:v>
                </c:pt>
                <c:pt idx="78">
                  <c:v>6.7819619694585072</c:v>
                </c:pt>
                <c:pt idx="79">
                  <c:v>6.7550338300097508</c:v>
                </c:pt>
                <c:pt idx="80">
                  <c:v>6.7287242408623174</c:v>
                </c:pt>
                <c:pt idx="81">
                  <c:v>6.7030120220382869</c:v>
                </c:pt>
                <c:pt idx="82">
                  <c:v>6.6778769564227858</c:v>
                </c:pt>
                <c:pt idx="83">
                  <c:v>6.6532997353852057</c:v>
                </c:pt>
                <c:pt idx="84">
                  <c:v>6.6292619080573676</c:v>
                </c:pt>
                <c:pt idx="85">
                  <c:v>6.605745833984173</c:v>
                </c:pt>
                <c:pt idx="86">
                  <c:v>6.5827346388874073</c:v>
                </c:pt>
                <c:pt idx="87">
                  <c:v>6.5602121733058754</c:v>
                </c:pt>
                <c:pt idx="88">
                  <c:v>6.5381629738954903</c:v>
                </c:pt>
                <c:pt idx="89">
                  <c:v>6.516572227191352</c:v>
                </c:pt>
                <c:pt idx="90">
                  <c:v>6.4954257356505822</c:v>
                </c:pt>
                <c:pt idx="91">
                  <c:v>6.4747098858097427</c:v>
                </c:pt>
                <c:pt idx="92">
                  <c:v>6.454411618404432</c:v>
                </c:pt>
                <c:pt idx="93">
                  <c:v>6.4345184003110614</c:v>
                </c:pt>
                <c:pt idx="94">
                  <c:v>6.4150181981821746</c:v>
                </c:pt>
                <c:pt idx="95">
                  <c:v>6.3958994536569334</c:v>
                </c:pt>
                <c:pt idx="96">
                  <c:v>6.3771510600377983</c:v>
                </c:pt>
                <c:pt idx="97">
                  <c:v>6.3587623403329445</c:v>
                </c:pt>
                <c:pt idx="98">
                  <c:v>6.3407230265718155</c:v>
                </c:pt>
                <c:pt idx="99">
                  <c:v>6.3230232403082605</c:v>
                </c:pt>
                <c:pt idx="100">
                  <c:v>6.3056534742323116</c:v>
                </c:pt>
                <c:pt idx="101">
                  <c:v>6.2886045748174979</c:v>
                </c:pt>
                <c:pt idx="102">
                  <c:v>6.2718677259361959</c:v>
                </c:pt>
                <c:pt idx="103">
                  <c:v>6.2554344333803691</c:v>
                </c:pt>
                <c:pt idx="104">
                  <c:v>6.2392965102297619</c:v>
                </c:pt>
                <c:pt idx="105">
                  <c:v>6.2234460630137178</c:v>
                </c:pt>
                <c:pt idx="106">
                  <c:v>6.2078754786168178</c:v>
                </c:pt>
                <c:pt idx="107">
                  <c:v>6.1925774118818708</c:v>
                </c:pt>
                <c:pt idx="108">
                  <c:v>6.1775447738672966</c:v>
                </c:pt>
                <c:pt idx="109">
                  <c:v>6.1627707207188145</c:v>
                </c:pt>
                <c:pt idx="110">
                  <c:v>6.1482486431181531</c:v>
                </c:pt>
                <c:pt idx="111">
                  <c:v>6.1339721562741341</c:v>
                </c:pt>
                <c:pt idx="112">
                  <c:v>6.1199350904237431</c:v>
                </c:pt>
                <c:pt idx="113">
                  <c:v>6.1061314818131027</c:v>
                </c:pt>
                <c:pt idx="114">
                  <c:v>6.0925555641301861</c:v>
                </c:pt>
                <c:pt idx="115">
                  <c:v>6.0792017603630306</c:v>
                </c:pt>
                <c:pt idx="116">
                  <c:v>6.0660646750589624</c:v>
                </c:pt>
                <c:pt idx="117">
                  <c:v>6.05313908696189</c:v>
                </c:pt>
                <c:pt idx="118">
                  <c:v>6.0404199420062454</c:v>
                </c:pt>
                <c:pt idx="119">
                  <c:v>6.0279023466475534</c:v>
                </c:pt>
                <c:pt idx="120">
                  <c:v>6.0155815615108201</c:v>
                </c:pt>
                <c:pt idx="121">
                  <c:v>6.0034529953392077</c:v>
                </c:pt>
                <c:pt idx="122">
                  <c:v>5.9915121992264826</c:v>
                </c:pt>
                <c:pt idx="123">
                  <c:v>5.9797548611178213</c:v>
                </c:pt>
                <c:pt idx="124">
                  <c:v>5.9681768005644713</c:v>
                </c:pt>
                <c:pt idx="125">
                  <c:v>5.9567739637186445</c:v>
                </c:pt>
                <c:pt idx="126">
                  <c:v>5.9455424185559167</c:v>
                </c:pt>
                <c:pt idx="127">
                  <c:v>5.9344783503130785</c:v>
                </c:pt>
                <c:pt idx="128">
                  <c:v>5.9235780571302037</c:v>
                </c:pt>
                <c:pt idx="129">
                  <c:v>5.9128379458862712</c:v>
                </c:pt>
                <c:pt idx="130">
                  <c:v>5.9022545282184167</c:v>
                </c:pt>
                <c:pt idx="131">
                  <c:v>5.8918244167153597</c:v>
                </c:pt>
                <c:pt idx="132">
                  <c:v>5.8815443212761931</c:v>
                </c:pt>
                <c:pt idx="133">
                  <c:v>5.8714110456261785</c:v>
                </c:pt>
                <c:pt idx="134">
                  <c:v>5.8614214839816752</c:v>
                </c:pt>
                <c:pt idx="135">
                  <c:v>5.8515726178568208</c:v>
                </c:pt>
                <c:pt idx="136">
                  <c:v>5.8418615130049174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09-4F1E-965B-0D4714242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640944"/>
        <c:axId val="5566417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EHE-08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'EHE-08'!$B$22:$B$158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'EHE-08'!$H$22:$H$158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15.658783986134569</c:v>
                      </c:pt>
                      <c:pt idx="1">
                        <c:v>15.459514378167423</c:v>
                      </c:pt>
                      <c:pt idx="2">
                        <c:v>15.269057457507202</c:v>
                      </c:pt>
                      <c:pt idx="3">
                        <c:v>15.086559092468701</c:v>
                      </c:pt>
                      <c:pt idx="4">
                        <c:v>14.911322564152776</c:v>
                      </c:pt>
                      <c:pt idx="5">
                        <c:v>14.742763187793452</c:v>
                      </c:pt>
                      <c:pt idx="6">
                        <c:v>14.580380184033498</c:v>
                      </c:pt>
                      <c:pt idx="7">
                        <c:v>14.42373799792121</c:v>
                      </c:pt>
                      <c:pt idx="8">
                        <c:v>14.272453233547076</c:v>
                      </c:pt>
                      <c:pt idx="9">
                        <c:v>14.126185141482708</c:v>
                      </c:pt>
                      <c:pt idx="10">
                        <c:v>13.984628467375249</c:v>
                      </c:pt>
                      <c:pt idx="11">
                        <c:v>13.847507933518628</c:v>
                      </c:pt>
                      <c:pt idx="12">
                        <c:v>13.714573887539306</c:v>
                      </c:pt>
                      <c:pt idx="13">
                        <c:v>13.585598808547454</c:v>
                      </c:pt>
                      <c:pt idx="14">
                        <c:v>13.46037445817832</c:v>
                      </c:pt>
                      <c:pt idx="15">
                        <c:v>13.338709526495862</c:v>
                      </c:pt>
                      <c:pt idx="16">
                        <c:v>13.220427664307479</c:v>
                      </c:pt>
                      <c:pt idx="17">
                        <c:v>13.105365821836205</c:v>
                      </c:pt>
                      <c:pt idx="18">
                        <c:v>12.993372833559789</c:v>
                      </c:pt>
                      <c:pt idx="19">
                        <c:v>12.88430820321603</c:v>
                      </c:pt>
                      <c:pt idx="20">
                        <c:v>12.77804105330285</c:v>
                      </c:pt>
                      <c:pt idx="21">
                        <c:v>12.674449211047856</c:v>
                      </c:pt>
                      <c:pt idx="22">
                        <c:v>12.573418408569244</c:v>
                      </c:pt>
                      <c:pt idx="23">
                        <c:v>12.474841579328837</c:v>
                      </c:pt>
                      <c:pt idx="24">
                        <c:v>12.378618236356592</c:v>
                      </c:pt>
                      <c:pt idx="25">
                        <c:v>12.28465392036258</c:v>
                      </c:pt>
                      <c:pt idx="26">
                        <c:v>12.192859707931355</c:v>
                      </c:pt>
                      <c:pt idx="27">
                        <c:v>12.103151771648825</c:v>
                      </c:pt>
                      <c:pt idx="28">
                        <c:v>12.015450985341193</c:v>
                      </c:pt>
                      <c:pt idx="29">
                        <c:v>11.929682568681887</c:v>
                      </c:pt>
                      <c:pt idx="30">
                        <c:v>11.845775766300733</c:v>
                      </c:pt>
                      <c:pt idx="31">
                        <c:v>11.76366355725127</c:v>
                      </c:pt>
                      <c:pt idx="32">
                        <c:v>11.683282391288667</c:v>
                      </c:pt>
                      <c:pt idx="33">
                        <c:v>11.604571948907429</c:v>
                      </c:pt>
                      <c:pt idx="34">
                        <c:v>11.527474922503316</c:v>
                      </c:pt>
                      <c:pt idx="35">
                        <c:v>11.451936816373566</c:v>
                      </c:pt>
                      <c:pt idx="36">
                        <c:v>11.377905763564854</c:v>
                      </c:pt>
                      <c:pt idx="37">
                        <c:v>11.305332357829471</c:v>
                      </c:pt>
                      <c:pt idx="38">
                        <c:v>11.234169499164238</c:v>
                      </c:pt>
                      <c:pt idx="39">
                        <c:v>11.164372251590201</c:v>
                      </c:pt>
                      <c:pt idx="40">
                        <c:v>11.095897711988817</c:v>
                      </c:pt>
                      <c:pt idx="41">
                        <c:v>11.028704888946613</c:v>
                      </c:pt>
                      <c:pt idx="42">
                        <c:v>10.962754590678269</c:v>
                      </c:pt>
                      <c:pt idx="43">
                        <c:v>10.898009321200583</c:v>
                      </c:pt>
                      <c:pt idx="44">
                        <c:v>10.834433184019307</c:v>
                      </c:pt>
                      <c:pt idx="45">
                        <c:v>10.77199179266888</c:v>
                      </c:pt>
                      <c:pt idx="46">
                        <c:v>10.71065218751392</c:v>
                      </c:pt>
                      <c:pt idx="47">
                        <c:v>10.650382758281429</c:v>
                      </c:pt>
                      <c:pt idx="48">
                        <c:v>10.591153171846006</c:v>
                      </c:pt>
                      <c:pt idx="49">
                        <c:v>10.532934304837351</c:v>
                      </c:pt>
                      <c:pt idx="50">
                        <c:v>10.475698180681057</c:v>
                      </c:pt>
                      <c:pt idx="51">
                        <c:v>10.419417910720536</c:v>
                      </c:pt>
                      <c:pt idx="52">
                        <c:v>10.364067639101117</c:v>
                      </c:pt>
                      <c:pt idx="53">
                        <c:v>10.309622491126479</c:v>
                      </c:pt>
                      <c:pt idx="54">
                        <c:v>10.256058524824002</c:v>
                      </c:pt>
                      <c:pt idx="55">
                        <c:v>10.203352685479073</c:v>
                      </c:pt>
                      <c:pt idx="56">
                        <c:v>10.151482762919413</c:v>
                      </c:pt>
                      <c:pt idx="57">
                        <c:v>10.100427351349584</c:v>
                      </c:pt>
                      <c:pt idx="58">
                        <c:v>10.050165811552731</c:v>
                      </c:pt>
                      <c:pt idx="59">
                        <c:v>10.00067823529213</c:v>
                      </c:pt>
                      <c:pt idx="60">
                        <c:v>9.9519454117589081</c:v>
                      </c:pt>
                      <c:pt idx="61">
                        <c:v>9.9039487959249595</c:v>
                      </c:pt>
                      <c:pt idx="62">
                        <c:v>9.8566704786713597</c:v>
                      </c:pt>
                      <c:pt idx="63">
                        <c:v>9.8100931585730198</c:v>
                      </c:pt>
                      <c:pt idx="64">
                        <c:v>9.7642001152296132</c:v>
                      </c:pt>
                      <c:pt idx="65">
                        <c:v>9.7189751840413923</c:v>
                      </c:pt>
                      <c:pt idx="66">
                        <c:v>9.6744027323362545</c:v>
                      </c:pt>
                      <c:pt idx="67">
                        <c:v>9.6304676367615478</c:v>
                      </c:pt>
                      <c:pt idx="68">
                        <c:v>9.5871552618605254</c:v>
                      </c:pt>
                      <c:pt idx="69">
                        <c:v>9.5444514397593423</c:v>
                      </c:pt>
                      <c:pt idx="70">
                        <c:v>9.5023424508957905</c:v>
                      </c:pt>
                      <c:pt idx="71">
                        <c:v>9.4608150057261113</c:v>
                      </c:pt>
                      <c:pt idx="72">
                        <c:v>9.4198562273505608</c:v>
                      </c:pt>
                      <c:pt idx="73">
                        <c:v>9.3794536350027968</c:v>
                      </c:pt>
                      <c:pt idx="74">
                        <c:v>9.3395951283517942</c:v>
                      </c:pt>
                      <c:pt idx="75">
                        <c:v>9.3002689725687091</c:v>
                      </c:pt>
                      <c:pt idx="76">
                        <c:v>9.261463784114234</c:v>
                      </c:pt>
                      <c:pt idx="77">
                        <c:v>9.2231685172050959</c:v>
                      </c:pt>
                      <c:pt idx="78">
                        <c:v>9.1853724509209993</c:v>
                      </c:pt>
                      <c:pt idx="79">
                        <c:v>9.1480651769159742</c:v>
                      </c:pt>
                      <c:pt idx="80">
                        <c:v>9.111236587700434</c:v>
                      </c:pt>
                      <c:pt idx="81">
                        <c:v>9.074876865462393</c:v>
                      </c:pt>
                      <c:pt idx="82">
                        <c:v>9.0389764713982999</c:v>
                      </c:pt>
                      <c:pt idx="83">
                        <c:v>9.0035261355259788</c:v>
                      </c:pt>
                      <c:pt idx="84">
                        <c:v>8.9685168469536585</c:v>
                      </c:pt>
                      <c:pt idx="85">
                        <c:v>8.9339398445809231</c:v>
                      </c:pt>
                      <c:pt idx="86">
                        <c:v>8.8997866082087427</c:v>
                      </c:pt>
                      <c:pt idx="87">
                        <c:v>8.8660488500372487</c:v>
                      </c:pt>
                      <c:pt idx="88">
                        <c:v>8.832718506531176</c:v>
                      </c:pt>
                      <c:pt idx="89">
                        <c:v>8.799787730634046</c:v>
                      </c:pt>
                      <c:pt idx="90">
                        <c:v>8.7672488843134158</c:v>
                      </c:pt>
                      <c:pt idx="91">
                        <c:v>8.7350945314204402</c:v>
                      </c:pt>
                      <c:pt idx="92">
                        <c:v>8.7033174308480206</c:v>
                      </c:pt>
                      <c:pt idx="93">
                        <c:v>8.6719105299727879</c:v>
                      </c:pt>
                      <c:pt idx="94">
                        <c:v>8.6408669583668747</c:v>
                      </c:pt>
                      <c:pt idx="95">
                        <c:v>8.6101800217663769</c:v>
                      </c:pt>
                      <c:pt idx="96">
                        <c:v>8.5798431962840631</c:v>
                      </c:pt>
                      <c:pt idx="97">
                        <c:v>8.5498501228546004</c:v>
                      </c:pt>
                      <c:pt idx="98">
                        <c:v>8.5201946019012365</c:v>
                      </c:pt>
                      <c:pt idx="99">
                        <c:v>8.4908705882134825</c:v>
                      </c:pt>
                      <c:pt idx="100">
                        <c:v>8.4618721860258823</c:v>
                      </c:pt>
                      <c:pt idx="101">
                        <c:v>8.4331936442885524</c:v>
                      </c:pt>
                      <c:pt idx="102">
                        <c:v>8.4048293521206041</c:v>
                      </c:pt>
                      <c:pt idx="103">
                        <c:v>8.3767738344381186</c:v>
                      </c:pt>
                      <c:pt idx="104">
                        <c:v>8.349021747748699</c:v>
                      </c:pt>
                      <c:pt idx="105">
                        <c:v>8.3215678761050995</c:v>
                      </c:pt>
                      <c:pt idx="106">
                        <c:v>8.2944071272108371</c:v>
                      </c:pt>
                      <c:pt idx="107">
                        <c:v>8.267534528670982</c:v>
                      </c:pt>
                      <c:pt idx="108">
                        <c:v>8.2409452243817558</c:v>
                      </c:pt>
                      <c:pt idx="109">
                        <c:v>8.2146344710528716</c:v>
                      </c:pt>
                      <c:pt idx="110">
                        <c:v>8.1885976348567748</c:v>
                      </c:pt>
                      <c:pt idx="111">
                        <c:v>8.1628301881993952</c:v>
                      </c:pt>
                      <c:pt idx="112">
                        <c:v>8.137327706607131</c:v>
                      </c:pt>
                      <c:pt idx="113">
                        <c:v>8.1120858657251578</c:v>
                      </c:pt>
                      <c:pt idx="114">
                        <c:v>8.0871004384223326</c:v>
                      </c:pt>
                      <c:pt idx="115">
                        <c:v>8.062367291998223</c:v>
                      </c:pt>
                      <c:pt idx="116">
                        <c:v>8.0378823854880164</c:v>
                      </c:pt>
                      <c:pt idx="117">
                        <c:v>8.0136417670612374</c:v>
                      </c:pt>
                      <c:pt idx="118">
                        <c:v>7.989641571510413</c:v>
                      </c:pt>
                      <c:pt idx="119">
                        <c:v>7.9658780178260304</c:v>
                      </c:pt>
                      <c:pt idx="120">
                        <c:v>7.9423474068542754</c:v>
                      </c:pt>
                      <c:pt idx="121">
                        <c:v>7.9190461190341797</c:v>
                      </c:pt>
                      <c:pt idx="122">
                        <c:v>7.8959706122110687</c:v>
                      </c:pt>
                      <c:pt idx="123">
                        <c:v>7.8731174195231777</c:v>
                      </c:pt>
                      <c:pt idx="124">
                        <c:v>7.8504831473586467</c:v>
                      </c:pt>
                      <c:pt idx="125">
                        <c:v>7.8280644733800262</c:v>
                      </c:pt>
                      <c:pt idx="126">
                        <c:v>7.8058581446137341</c:v>
                      </c:pt>
                      <c:pt idx="127">
                        <c:v>7.7838609756019093</c:v>
                      </c:pt>
                      <c:pt idx="128">
                        <c:v>7.7620698466142581</c:v>
                      </c:pt>
                      <c:pt idx="129">
                        <c:v>7.7404817019175862</c:v>
                      </c:pt>
                      <c:pt idx="130">
                        <c:v>7.719093548100858</c:v>
                      </c:pt>
                      <c:pt idx="131">
                        <c:v>7.6979024524536177</c:v>
                      </c:pt>
                      <c:pt idx="132">
                        <c:v>7.6769055413958256</c:v>
                      </c:pt>
                      <c:pt idx="133">
                        <c:v>7.6560999989571474</c:v>
                      </c:pt>
                      <c:pt idx="134">
                        <c:v>7.635483065303875</c:v>
                      </c:pt>
                      <c:pt idx="135">
                        <c:v>7.6150520353117113</c:v>
                      </c:pt>
                      <c:pt idx="136">
                        <c:v>7.5948042571827248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DF09-4F1E-965B-0D4714242F0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AMADE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AMADE!$A$25:$A$161</c15:sqref>
                        </c15:formulaRef>
                      </c:ext>
                    </c:extLst>
                    <c:numCache>
                      <c:formatCode>General</c:formatCode>
                      <c:ptCount val="137"/>
                      <c:pt idx="0">
                        <c:v>4.0000000000000001E-3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7.0000000000000001E-3</c:v>
                      </c:pt>
                      <c:pt idx="4">
                        <c:v>8.0000000000000002E-3</c:v>
                      </c:pt>
                      <c:pt idx="5">
                        <c:v>9.0000000000000011E-3</c:v>
                      </c:pt>
                      <c:pt idx="6">
                        <c:v>1.0000000000000002E-2</c:v>
                      </c:pt>
                      <c:pt idx="7">
                        <c:v>1.1000000000000003E-2</c:v>
                      </c:pt>
                      <c:pt idx="8">
                        <c:v>1.2000000000000004E-2</c:v>
                      </c:pt>
                      <c:pt idx="9">
                        <c:v>1.3000000000000005E-2</c:v>
                      </c:pt>
                      <c:pt idx="10">
                        <c:v>1.4000000000000005E-2</c:v>
                      </c:pt>
                      <c:pt idx="11">
                        <c:v>1.5000000000000006E-2</c:v>
                      </c:pt>
                      <c:pt idx="12">
                        <c:v>1.6000000000000007E-2</c:v>
                      </c:pt>
                      <c:pt idx="13">
                        <c:v>1.7000000000000008E-2</c:v>
                      </c:pt>
                      <c:pt idx="14">
                        <c:v>1.8000000000000009E-2</c:v>
                      </c:pt>
                      <c:pt idx="15">
                        <c:v>1.900000000000001E-2</c:v>
                      </c:pt>
                      <c:pt idx="16">
                        <c:v>2.0000000000000011E-2</c:v>
                      </c:pt>
                      <c:pt idx="17">
                        <c:v>2.1000000000000012E-2</c:v>
                      </c:pt>
                      <c:pt idx="18">
                        <c:v>2.2000000000000013E-2</c:v>
                      </c:pt>
                      <c:pt idx="19">
                        <c:v>2.3000000000000013E-2</c:v>
                      </c:pt>
                      <c:pt idx="20">
                        <c:v>2.4000000000000014E-2</c:v>
                      </c:pt>
                      <c:pt idx="21">
                        <c:v>2.5000000000000015E-2</c:v>
                      </c:pt>
                      <c:pt idx="22">
                        <c:v>2.6000000000000016E-2</c:v>
                      </c:pt>
                      <c:pt idx="23">
                        <c:v>2.7000000000000017E-2</c:v>
                      </c:pt>
                      <c:pt idx="24">
                        <c:v>2.8000000000000018E-2</c:v>
                      </c:pt>
                      <c:pt idx="25">
                        <c:v>2.9000000000000019E-2</c:v>
                      </c:pt>
                      <c:pt idx="26">
                        <c:v>3.000000000000002E-2</c:v>
                      </c:pt>
                      <c:pt idx="27">
                        <c:v>3.1000000000000021E-2</c:v>
                      </c:pt>
                      <c:pt idx="28">
                        <c:v>3.2000000000000021E-2</c:v>
                      </c:pt>
                      <c:pt idx="29">
                        <c:v>3.3000000000000022E-2</c:v>
                      </c:pt>
                      <c:pt idx="30">
                        <c:v>3.4000000000000023E-2</c:v>
                      </c:pt>
                      <c:pt idx="31">
                        <c:v>3.5000000000000024E-2</c:v>
                      </c:pt>
                      <c:pt idx="32">
                        <c:v>3.6000000000000025E-2</c:v>
                      </c:pt>
                      <c:pt idx="33">
                        <c:v>3.7000000000000026E-2</c:v>
                      </c:pt>
                      <c:pt idx="34">
                        <c:v>3.8000000000000027E-2</c:v>
                      </c:pt>
                      <c:pt idx="35">
                        <c:v>3.9000000000000028E-2</c:v>
                      </c:pt>
                      <c:pt idx="36">
                        <c:v>4.0000000000000029E-2</c:v>
                      </c:pt>
                      <c:pt idx="37">
                        <c:v>4.1000000000000029E-2</c:v>
                      </c:pt>
                      <c:pt idx="38">
                        <c:v>4.200000000000003E-2</c:v>
                      </c:pt>
                      <c:pt idx="39">
                        <c:v>4.3000000000000031E-2</c:v>
                      </c:pt>
                      <c:pt idx="40">
                        <c:v>4.4000000000000032E-2</c:v>
                      </c:pt>
                      <c:pt idx="41">
                        <c:v>4.5000000000000033E-2</c:v>
                      </c:pt>
                      <c:pt idx="42">
                        <c:v>4.6000000000000034E-2</c:v>
                      </c:pt>
                      <c:pt idx="43">
                        <c:v>4.7000000000000035E-2</c:v>
                      </c:pt>
                      <c:pt idx="44">
                        <c:v>4.8000000000000036E-2</c:v>
                      </c:pt>
                      <c:pt idx="45">
                        <c:v>4.9000000000000037E-2</c:v>
                      </c:pt>
                      <c:pt idx="46">
                        <c:v>5.0000000000000037E-2</c:v>
                      </c:pt>
                      <c:pt idx="47">
                        <c:v>5.1000000000000038E-2</c:v>
                      </c:pt>
                      <c:pt idx="48">
                        <c:v>5.2000000000000039E-2</c:v>
                      </c:pt>
                      <c:pt idx="49">
                        <c:v>5.300000000000004E-2</c:v>
                      </c:pt>
                      <c:pt idx="50">
                        <c:v>5.4000000000000041E-2</c:v>
                      </c:pt>
                      <c:pt idx="51">
                        <c:v>5.5000000000000042E-2</c:v>
                      </c:pt>
                      <c:pt idx="52">
                        <c:v>5.6000000000000043E-2</c:v>
                      </c:pt>
                      <c:pt idx="53">
                        <c:v>5.7000000000000044E-2</c:v>
                      </c:pt>
                      <c:pt idx="54">
                        <c:v>5.8000000000000045E-2</c:v>
                      </c:pt>
                      <c:pt idx="55">
                        <c:v>5.9000000000000045E-2</c:v>
                      </c:pt>
                      <c:pt idx="56">
                        <c:v>6.0000000000000046E-2</c:v>
                      </c:pt>
                      <c:pt idx="57">
                        <c:v>6.1000000000000047E-2</c:v>
                      </c:pt>
                      <c:pt idx="58">
                        <c:v>6.2000000000000048E-2</c:v>
                      </c:pt>
                      <c:pt idx="59">
                        <c:v>6.3000000000000042E-2</c:v>
                      </c:pt>
                      <c:pt idx="60">
                        <c:v>6.4000000000000043E-2</c:v>
                      </c:pt>
                      <c:pt idx="61">
                        <c:v>6.5000000000000044E-2</c:v>
                      </c:pt>
                      <c:pt idx="62">
                        <c:v>6.6000000000000045E-2</c:v>
                      </c:pt>
                      <c:pt idx="63">
                        <c:v>6.7000000000000046E-2</c:v>
                      </c:pt>
                      <c:pt idx="64">
                        <c:v>6.8000000000000047E-2</c:v>
                      </c:pt>
                      <c:pt idx="65">
                        <c:v>6.9000000000000047E-2</c:v>
                      </c:pt>
                      <c:pt idx="66">
                        <c:v>7.0000000000000048E-2</c:v>
                      </c:pt>
                      <c:pt idx="67">
                        <c:v>7.1000000000000049E-2</c:v>
                      </c:pt>
                      <c:pt idx="68">
                        <c:v>7.200000000000005E-2</c:v>
                      </c:pt>
                      <c:pt idx="69">
                        <c:v>7.3000000000000051E-2</c:v>
                      </c:pt>
                      <c:pt idx="70">
                        <c:v>7.4000000000000052E-2</c:v>
                      </c:pt>
                      <c:pt idx="71">
                        <c:v>7.5000000000000053E-2</c:v>
                      </c:pt>
                      <c:pt idx="72">
                        <c:v>7.6000000000000054E-2</c:v>
                      </c:pt>
                      <c:pt idx="73">
                        <c:v>7.7000000000000055E-2</c:v>
                      </c:pt>
                      <c:pt idx="74">
                        <c:v>7.8000000000000055E-2</c:v>
                      </c:pt>
                      <c:pt idx="75">
                        <c:v>7.9000000000000056E-2</c:v>
                      </c:pt>
                      <c:pt idx="76">
                        <c:v>8.0000000000000057E-2</c:v>
                      </c:pt>
                      <c:pt idx="77">
                        <c:v>8.1000000000000058E-2</c:v>
                      </c:pt>
                      <c:pt idx="78">
                        <c:v>8.2000000000000059E-2</c:v>
                      </c:pt>
                      <c:pt idx="79">
                        <c:v>8.300000000000006E-2</c:v>
                      </c:pt>
                      <c:pt idx="80">
                        <c:v>8.4000000000000061E-2</c:v>
                      </c:pt>
                      <c:pt idx="81">
                        <c:v>8.5000000000000062E-2</c:v>
                      </c:pt>
                      <c:pt idx="82">
                        <c:v>8.6000000000000063E-2</c:v>
                      </c:pt>
                      <c:pt idx="83">
                        <c:v>8.7000000000000063E-2</c:v>
                      </c:pt>
                      <c:pt idx="84">
                        <c:v>8.8000000000000064E-2</c:v>
                      </c:pt>
                      <c:pt idx="85">
                        <c:v>8.9000000000000065E-2</c:v>
                      </c:pt>
                      <c:pt idx="86">
                        <c:v>9.0000000000000066E-2</c:v>
                      </c:pt>
                      <c:pt idx="87">
                        <c:v>9.1000000000000067E-2</c:v>
                      </c:pt>
                      <c:pt idx="88">
                        <c:v>9.2000000000000068E-2</c:v>
                      </c:pt>
                      <c:pt idx="89">
                        <c:v>9.3000000000000069E-2</c:v>
                      </c:pt>
                      <c:pt idx="90">
                        <c:v>9.400000000000007E-2</c:v>
                      </c:pt>
                      <c:pt idx="91">
                        <c:v>9.500000000000007E-2</c:v>
                      </c:pt>
                      <c:pt idx="92">
                        <c:v>9.6000000000000071E-2</c:v>
                      </c:pt>
                      <c:pt idx="93">
                        <c:v>9.7000000000000072E-2</c:v>
                      </c:pt>
                      <c:pt idx="94">
                        <c:v>9.8000000000000073E-2</c:v>
                      </c:pt>
                      <c:pt idx="95">
                        <c:v>9.9000000000000074E-2</c:v>
                      </c:pt>
                      <c:pt idx="96">
                        <c:v>0.10000000000000007</c:v>
                      </c:pt>
                      <c:pt idx="97">
                        <c:v>0.10100000000000008</c:v>
                      </c:pt>
                      <c:pt idx="98">
                        <c:v>0.10200000000000008</c:v>
                      </c:pt>
                      <c:pt idx="99">
                        <c:v>0.10300000000000008</c:v>
                      </c:pt>
                      <c:pt idx="100">
                        <c:v>0.10400000000000008</c:v>
                      </c:pt>
                      <c:pt idx="101">
                        <c:v>0.10500000000000008</c:v>
                      </c:pt>
                      <c:pt idx="102">
                        <c:v>0.10600000000000008</c:v>
                      </c:pt>
                      <c:pt idx="103">
                        <c:v>0.10700000000000008</c:v>
                      </c:pt>
                      <c:pt idx="104">
                        <c:v>0.10800000000000008</c:v>
                      </c:pt>
                      <c:pt idx="105">
                        <c:v>0.10900000000000008</c:v>
                      </c:pt>
                      <c:pt idx="106">
                        <c:v>0.11000000000000008</c:v>
                      </c:pt>
                      <c:pt idx="107">
                        <c:v>0.11100000000000008</c:v>
                      </c:pt>
                      <c:pt idx="108">
                        <c:v>0.11200000000000009</c:v>
                      </c:pt>
                      <c:pt idx="109">
                        <c:v>0.11300000000000009</c:v>
                      </c:pt>
                      <c:pt idx="110">
                        <c:v>0.11400000000000009</c:v>
                      </c:pt>
                      <c:pt idx="111">
                        <c:v>0.11500000000000009</c:v>
                      </c:pt>
                      <c:pt idx="112">
                        <c:v>0.11600000000000009</c:v>
                      </c:pt>
                      <c:pt idx="113">
                        <c:v>0.11700000000000009</c:v>
                      </c:pt>
                      <c:pt idx="114">
                        <c:v>0.11800000000000009</c:v>
                      </c:pt>
                      <c:pt idx="115">
                        <c:v>0.11900000000000009</c:v>
                      </c:pt>
                      <c:pt idx="116">
                        <c:v>0.12000000000000009</c:v>
                      </c:pt>
                      <c:pt idx="117">
                        <c:v>0.12100000000000009</c:v>
                      </c:pt>
                      <c:pt idx="118">
                        <c:v>0.12200000000000009</c:v>
                      </c:pt>
                      <c:pt idx="119">
                        <c:v>0.1230000000000001</c:v>
                      </c:pt>
                      <c:pt idx="120">
                        <c:v>0.1240000000000001</c:v>
                      </c:pt>
                      <c:pt idx="121">
                        <c:v>0.12500000000000008</c:v>
                      </c:pt>
                      <c:pt idx="122">
                        <c:v>0.12600000000000008</c:v>
                      </c:pt>
                      <c:pt idx="123">
                        <c:v>0.12700000000000009</c:v>
                      </c:pt>
                      <c:pt idx="124">
                        <c:v>0.12800000000000009</c:v>
                      </c:pt>
                      <c:pt idx="125">
                        <c:v>0.12900000000000009</c:v>
                      </c:pt>
                      <c:pt idx="126">
                        <c:v>0.13000000000000009</c:v>
                      </c:pt>
                      <c:pt idx="127">
                        <c:v>0.13100000000000009</c:v>
                      </c:pt>
                      <c:pt idx="128">
                        <c:v>0.13200000000000009</c:v>
                      </c:pt>
                      <c:pt idx="129">
                        <c:v>0.13300000000000009</c:v>
                      </c:pt>
                      <c:pt idx="130">
                        <c:v>0.13400000000000009</c:v>
                      </c:pt>
                      <c:pt idx="131">
                        <c:v>0.13500000000000009</c:v>
                      </c:pt>
                      <c:pt idx="132">
                        <c:v>0.13600000000000009</c:v>
                      </c:pt>
                      <c:pt idx="133">
                        <c:v>0.13700000000000009</c:v>
                      </c:pt>
                      <c:pt idx="134">
                        <c:v>0.13800000000000009</c:v>
                      </c:pt>
                      <c:pt idx="135">
                        <c:v>0.1390000000000001</c:v>
                      </c:pt>
                      <c:pt idx="136">
                        <c:v>0.1400000000000001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AMADE!$H$25:$H$161</c15:sqref>
                        </c15:formulaRef>
                      </c:ext>
                    </c:extLst>
                    <c:numCache>
                      <c:formatCode>0.00</c:formatCode>
                      <c:ptCount val="137"/>
                      <c:pt idx="0">
                        <c:v>51.31991277089093</c:v>
                      </c:pt>
                      <c:pt idx="1">
                        <c:v>42.513501198684686</c:v>
                      </c:pt>
                      <c:pt idx="2">
                        <c:v>36.584384546149366</c:v>
                      </c:pt>
                      <c:pt idx="3">
                        <c:v>32.312213789245931</c:v>
                      </c:pt>
                      <c:pt idx="4">
                        <c:v>29.08287644795918</c:v>
                      </c:pt>
                      <c:pt idx="5">
                        <c:v>26.553206933008848</c:v>
                      </c:pt>
                      <c:pt idx="6">
                        <c:v>24.516201024408044</c:v>
                      </c:pt>
                      <c:pt idx="7">
                        <c:v>22.839471881168201</c:v>
                      </c:pt>
                      <c:pt idx="8">
                        <c:v>21.434349243924267</c:v>
                      </c:pt>
                      <c:pt idx="9">
                        <c:v>20.239175547130877</c:v>
                      </c:pt>
                      <c:pt idx="10">
                        <c:v>19.209725758384089</c:v>
                      </c:pt>
                      <c:pt idx="11">
                        <c:v>18.313439279726072</c:v>
                      </c:pt>
                      <c:pt idx="12">
                        <c:v>17.52580294942122</c:v>
                      </c:pt>
                      <c:pt idx="13">
                        <c:v>16.828003227981775</c:v>
                      </c:pt>
                      <c:pt idx="14">
                        <c:v>16.205356242641098</c:v>
                      </c:pt>
                      <c:pt idx="15">
                        <c:v>15.64623047590198</c:v>
                      </c:pt>
                      <c:pt idx="16">
                        <c:v>15.141290528950814</c:v>
                      </c:pt>
                      <c:pt idx="17">
                        <c:v>14.682955487087503</c:v>
                      </c:pt>
                      <c:pt idx="18">
                        <c:v>14.265003969543868</c:v>
                      </c:pt>
                      <c:pt idx="19">
                        <c:v>13.882281467023528</c:v>
                      </c:pt>
                      <c:pt idx="20">
                        <c:v>13.530480302765962</c:v>
                      </c:pt>
                      <c:pt idx="21">
                        <c:v>13.205972001539504</c:v>
                      </c:pt>
                      <c:pt idx="22">
                        <c:v>12.905678041514404</c:v>
                      </c:pt>
                      <c:pt idx="23">
                        <c:v>12.6269690991935</c:v>
                      </c:pt>
                      <c:pt idx="24">
                        <c:v>12.367585709052216</c:v>
                      </c:pt>
                      <c:pt idx="25">
                        <c:v>12.125575202142789</c:v>
                      </c:pt>
                      <c:pt idx="26">
                        <c:v>11.899241150243402</c:v>
                      </c:pt>
                      <c:pt idx="27">
                        <c:v>11.687102510682539</c:v>
                      </c:pt>
                      <c:pt idx="28">
                        <c:v>11.487860364338218</c:v>
                      </c:pt>
                      <c:pt idx="29">
                        <c:v>11.300370647361971</c:v>
                      </c:pt>
                      <c:pt idx="30">
                        <c:v>11.123621651373272</c:v>
                      </c:pt>
                      <c:pt idx="31">
                        <c:v>10.956715345303113</c:v>
                      </c:pt>
                      <c:pt idx="32">
                        <c:v>10.798851781228372</c:v>
                      </c:pt>
                      <c:pt idx="33">
                        <c:v>10.64931600507555</c:v>
                      </c:pt>
                      <c:pt idx="34">
                        <c:v>10.507467014249903</c:v>
                      </c:pt>
                      <c:pt idx="35">
                        <c:v>10.372728397602248</c:v>
                      </c:pt>
                      <c:pt idx="36">
                        <c:v>10.244580365605675</c:v>
                      </c:pt>
                      <c:pt idx="37">
                        <c:v>10.122552935252363</c:v>
                      </c:pt>
                      <c:pt idx="38">
                        <c:v>10.006220078746676</c:v>
                      </c:pt>
                      <c:pt idx="39">
                        <c:v>9.8951946803593476</c:v>
                      </c:pt>
                      <c:pt idx="40">
                        <c:v>9.7891241739178572</c:v>
                      </c:pt>
                      <c:pt idx="41">
                        <c:v>9.6876867559273983</c:v>
                      </c:pt>
                      <c:pt idx="42">
                        <c:v>9.590588087454984</c:v>
                      </c:pt>
                      <c:pt idx="43">
                        <c:v>9.4975584125940546</c:v>
                      </c:pt>
                      <c:pt idx="44">
                        <c:v>9.4083500332740027</c:v>
                      </c:pt>
                      <c:pt idx="45">
                        <c:v>9.32273508994464</c:v>
                      </c:pt>
                      <c:pt idx="46">
                        <c:v>9.2405036056837577</c:v>
                      </c:pt>
                      <c:pt idx="47">
                        <c:v>9.1614617578875528</c:v>
                      </c:pt>
                      <c:pt idx="48">
                        <c:v>9.0854303471777129</c:v>
                      </c:pt>
                      <c:pt idx="49">
                        <c:v>9.0122434377093263</c:v>
                      </c:pt>
                      <c:pt idx="50">
                        <c:v>8.9417471468601732</c:v>
                      </c:pt>
                      <c:pt idx="51">
                        <c:v>8.8737985654610636</c:v>
                      </c:pt>
                      <c:pt idx="52">
                        <c:v>8.8082647923983366</c:v>
                      </c:pt>
                      <c:pt idx="53">
                        <c:v>8.7450220696717516</c:v>
                      </c:pt>
                      <c:pt idx="54">
                        <c:v>8.683955005896042</c:v>
                      </c:pt>
                      <c:pt idx="55">
                        <c:v>8.624955877850633</c:v>
                      </c:pt>
                      <c:pt idx="56">
                        <c:v>8.5679240010573281</c:v>
                      </c:pt>
                      <c:pt idx="57">
                        <c:v>8.5127651615396918</c:v>
                      </c:pt>
                      <c:pt idx="58">
                        <c:v>8.4593911019222041</c:v>
                      </c:pt>
                      <c:pt idx="59">
                        <c:v>8.4077190558892845</c:v>
                      </c:pt>
                      <c:pt idx="60">
                        <c:v>8.3576713257658461</c:v>
                      </c:pt>
                      <c:pt idx="61">
                        <c:v>8.3091748986205989</c:v>
                      </c:pt>
                      <c:pt idx="62">
                        <c:v>8.2621610968462065</c:v>
                      </c:pt>
                      <c:pt idx="63">
                        <c:v>8.2165652596496752</c:v>
                      </c:pt>
                      <c:pt idx="64">
                        <c:v>8.1723264523024088</c:v>
                      </c:pt>
                      <c:pt idx="65">
                        <c:v>8.1293872003618119</c:v>
                      </c:pt>
                      <c:pt idx="66">
                        <c:v>8.0876932463921243</c:v>
                      </c:pt>
                      <c:pt idx="67">
                        <c:v>8.047193326988646</c:v>
                      </c:pt>
                      <c:pt idx="68">
                        <c:v>8.007838968151276</c:v>
                      </c:pt>
                      <c:pt idx="69">
                        <c:v>7.9695842972657669</c:v>
                      </c:pt>
                      <c:pt idx="70">
                        <c:v>7.9323858701376508</c:v>
                      </c:pt>
                      <c:pt idx="71">
                        <c:v>7.8962025116884451</c:v>
                      </c:pt>
                      <c:pt idx="72">
                        <c:v>7.8609951690686124</c:v>
                      </c:pt>
                      <c:pt idx="73">
                        <c:v>7.8267267760702719</c:v>
                      </c:pt>
                      <c:pt idx="74">
                        <c:v>7.7933621278360796</c:v>
                      </c:pt>
                      <c:pt idx="75">
                        <c:v>7.7608677649614943</c:v>
                      </c:pt>
                      <c:pt idx="76">
                        <c:v>7.7292118661771774</c:v>
                      </c:pt>
                      <c:pt idx="77">
                        <c:v>7.6983641488778067</c:v>
                      </c:pt>
                      <c:pt idx="78">
                        <c:v>7.6682957768346078</c:v>
                      </c:pt>
                      <c:pt idx="79">
                        <c:v>7.6389792744921809</c:v>
                      </c:pt>
                      <c:pt idx="80">
                        <c:v>7.6103884473068044</c:v>
                      </c:pt>
                      <c:pt idx="81">
                        <c:v>7.5824983076339985</c:v>
                      </c:pt>
                      <c:pt idx="82">
                        <c:v>7.5552850057185363</c:v>
                      </c:pt>
                      <c:pt idx="83">
                        <c:v>7.5287257653807949</c:v>
                      </c:pt>
                      <c:pt idx="84">
                        <c:v>7.5027988240299361</c:v>
                      </c:pt>
                      <c:pt idx="85">
                        <c:v>7.4774833766672879</c:v>
                      </c:pt>
                      <c:pt idx="86">
                        <c:v>7.4527595235729827</c:v>
                      </c:pt>
                      <c:pt idx="87">
                        <c:v>7.4286082213956348</c:v>
                      </c:pt>
                      <c:pt idx="88">
                        <c:v>7.4050112373889778</c:v>
                      </c:pt>
                      <c:pt idx="89">
                        <c:v>7.3819511065611962</c:v>
                      </c:pt>
                      <c:pt idx="90">
                        <c:v>7.3594110915224569</c:v>
                      </c:pt>
                      <c:pt idx="91">
                        <c:v>7.3373751448340707</c:v>
                      </c:pt>
                      <c:pt idx="92">
                        <c:v>7.3158278736788214</c:v>
                      </c:pt>
                      <c:pt idx="93">
                        <c:v>7.2947545066869459</c:v>
                      </c:pt>
                      <c:pt idx="94">
                        <c:v>7.2741408627654067</c:v>
                      </c:pt>
                      <c:pt idx="95">
                        <c:v>7.2539733217904816</c:v>
                      </c:pt>
                      <c:pt idx="96">
                        <c:v>7.2342387970346742</c:v>
                      </c:pt>
                      <c:pt idx="97">
                        <c:v>7.2149247092091073</c:v>
                      </c:pt>
                      <c:pt idx="98">
                        <c:v>7.1960189620118031</c:v>
                      </c:pt>
                      <c:pt idx="99">
                        <c:v>7.1775099190806788</c:v>
                      </c:pt>
                      <c:pt idx="100">
                        <c:v>7.1593863822577575</c:v>
                      </c:pt>
                      <c:pt idx="101">
                        <c:v>7.141637571078217</c:v>
                      </c:pt>
                      <c:pt idx="102">
                        <c:v>7.1242531034042891</c:v>
                      </c:pt>
                      <c:pt idx="103">
                        <c:v>7.1072229771300179</c:v>
                      </c:pt>
                      <c:pt idx="104">
                        <c:v>7.0905375528882058</c:v>
                      </c:pt>
                      <c:pt idx="105">
                        <c:v>7.0741875376959822</c:v>
                      </c:pt>
                      <c:pt idx="106">
                        <c:v>7.0581639694799527</c:v>
                      </c:pt>
                      <c:pt idx="107">
                        <c:v>7.0424582024260687</c:v>
                      </c:pt>
                      <c:pt idx="108">
                        <c:v>7.0270618931033226</c:v>
                      </c:pt>
                      <c:pt idx="109">
                        <c:v>7.0119669873138459</c:v>
                      </c:pt>
                      <c:pt idx="110">
                        <c:v>6.9971657076253528</c:v>
                      </c:pt>
                      <c:pt idx="111">
                        <c:v>6.9826505415448921</c:v>
                      </c:pt>
                      <c:pt idx="112">
                        <c:v>6.9684142302956324</c:v>
                      </c:pt>
                      <c:pt idx="113">
                        <c:v>6.9544497581610472</c:v>
                      </c:pt>
                      <c:pt idx="114">
                        <c:v>6.9407503423632475</c:v>
                      </c:pt>
                      <c:pt idx="115">
                        <c:v>6.9273094234443722</c:v>
                      </c:pt>
                      <c:pt idx="116">
                        <c:v>6.914120656122094</c:v>
                      </c:pt>
                      <c:pt idx="117">
                        <c:v>6.9011779005920975</c:v>
                      </c:pt>
                      <c:pt idx="118">
                        <c:v>6.8884752142521979</c:v>
                      </c:pt>
                      <c:pt idx="119">
                        <c:v>6.8760068438243964</c:v>
                      </c:pt>
                      <c:pt idx="120">
                        <c:v>6.8637672178526863</c:v>
                      </c:pt>
                      <c:pt idx="121">
                        <c:v>6.8517509395557878</c:v>
                      </c:pt>
                      <c:pt idx="122">
                        <c:v>6.8399527800153699</c:v>
                      </c:pt>
                      <c:pt idx="123">
                        <c:v>6.8283676716814394</c:v>
                      </c:pt>
                      <c:pt idx="124">
                        <c:v>6.8169907021778364</c:v>
                      </c:pt>
                      <c:pt idx="125">
                        <c:v>6.8058171083916434</c:v>
                      </c:pt>
                      <c:pt idx="126">
                        <c:v>6.7948422708315146</c:v>
                      </c:pt>
                      <c:pt idx="127">
                        <c:v>6.7840617082406531</c:v>
                      </c:pt>
                      <c:pt idx="128">
                        <c:v>6.7734710724511142</c:v>
                      </c:pt>
                      <c:pt idx="129">
                        <c:v>6.7630661434669115</c:v>
                      </c:pt>
                      <c:pt idx="130">
                        <c:v>6.7528428247640839</c:v>
                      </c:pt>
                      <c:pt idx="131">
                        <c:v>6.742797138796635</c:v>
                      </c:pt>
                      <c:pt idx="132">
                        <c:v>6.7329252226978706</c:v>
                      </c:pt>
                      <c:pt idx="133">
                        <c:v>6.7232233241672565</c:v>
                      </c:pt>
                      <c:pt idx="134">
                        <c:v>6.7136877975335434</c:v>
                      </c:pt>
                      <c:pt idx="135">
                        <c:v>6.7043150999853278</c:v>
                      </c:pt>
                      <c:pt idx="136">
                        <c:v>6.6951017879608372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F09-4F1E-965B-0D4714242F0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EC-2 nou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simplificat'!$B$25:$B$40</c15:sqref>
                        </c15:formulaRef>
                      </c:ext>
                    </c:extLst>
                    <c:numCache>
                      <c:formatCode>0.000</c:formatCode>
                      <c:ptCount val="16"/>
                      <c:pt idx="0">
                        <c:v>2.9691995607797332E-2</c:v>
                      </c:pt>
                      <c:pt idx="1">
                        <c:v>3.56303947293568E-2</c:v>
                      </c:pt>
                      <c:pt idx="2">
                        <c:v>4.1568793850916261E-2</c:v>
                      </c:pt>
                      <c:pt idx="3">
                        <c:v>4.7507192972475729E-2</c:v>
                      </c:pt>
                      <c:pt idx="4">
                        <c:v>5.3445592094035203E-2</c:v>
                      </c:pt>
                      <c:pt idx="5">
                        <c:v>5.9383991215594671E-2</c:v>
                      </c:pt>
                      <c:pt idx="6">
                        <c:v>6.5322390337154146E-2</c:v>
                      </c:pt>
                      <c:pt idx="7">
                        <c:v>7.1260789458713614E-2</c:v>
                      </c:pt>
                      <c:pt idx="8">
                        <c:v>7.7199188580273082E-2</c:v>
                      </c:pt>
                      <c:pt idx="9">
                        <c:v>8.3137587701832563E-2</c:v>
                      </c:pt>
                      <c:pt idx="10">
                        <c:v>8.9075986823392031E-2</c:v>
                      </c:pt>
                      <c:pt idx="11">
                        <c:v>9.5014385944951499E-2</c:v>
                      </c:pt>
                      <c:pt idx="12">
                        <c:v>0.10095278506651097</c:v>
                      </c:pt>
                      <c:pt idx="13">
                        <c:v>0.10689118418807045</c:v>
                      </c:pt>
                      <c:pt idx="14">
                        <c:v>0.11282958330962992</c:v>
                      </c:pt>
                      <c:pt idx="15">
                        <c:v>0.11876798243118938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'EC2 nou simplificat'!$J$25:$J$40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5.9496398948836147</c:v>
                      </c:pt>
                      <c:pt idx="1">
                        <c:v>5.2369130828454873</c:v>
                      </c:pt>
                      <c:pt idx="2">
                        <c:v>4.7013610385740856</c:v>
                      </c:pt>
                      <c:pt idx="3">
                        <c:v>4.2819320239108576</c:v>
                      </c:pt>
                      <c:pt idx="4">
                        <c:v>3.943148577087868</c:v>
                      </c:pt>
                      <c:pt idx="5">
                        <c:v>3.6628801053106947</c:v>
                      </c:pt>
                      <c:pt idx="6">
                        <c:v>3.4265520920205454</c:v>
                      </c:pt>
                      <c:pt idx="7">
                        <c:v>3.224145288869757</c:v>
                      </c:pt>
                      <c:pt idx="8">
                        <c:v>3.0485277929929615</c:v>
                      </c:pt>
                      <c:pt idx="9">
                        <c:v>2.8944743351896651</c:v>
                      </c:pt>
                      <c:pt idx="10">
                        <c:v>2.75806236409657</c:v>
                      </c:pt>
                      <c:pt idx="11">
                        <c:v>2.6362854910909665</c:v>
                      </c:pt>
                      <c:pt idx="12">
                        <c:v>2.526797792886013</c:v>
                      </c:pt>
                      <c:pt idx="13">
                        <c:v>2.4277398171460369</c:v>
                      </c:pt>
                      <c:pt idx="14">
                        <c:v>2.3376172313437529</c:v>
                      </c:pt>
                      <c:pt idx="15">
                        <c:v>2.2552143355134455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F09-4F1E-965B-0D4714242F09}"/>
                  </c:ext>
                </c:extLst>
              </c15:ser>
            </c15:filteredScatterSeries>
          </c:ext>
        </c:extLst>
      </c:scatterChart>
      <c:valAx>
        <c:axId val="5566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</a:t>
                </a:r>
                <a:r>
                  <a:rPr lang="el-GR"/>
                  <a:t>ρ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1776"/>
        <c:crosses val="autoZero"/>
        <c:crossBetween val="midCat"/>
      </c:valAx>
      <c:valAx>
        <c:axId val="556641776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s-ES"/>
                  <a:t>tot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66409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18</xdr:col>
      <xdr:colOff>111055</xdr:colOff>
      <xdr:row>33</xdr:row>
      <xdr:rowOff>147271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10</xdr:row>
      <xdr:rowOff>161925</xdr:rowOff>
    </xdr:from>
    <xdr:to>
      <xdr:col>8</xdr:col>
      <xdr:colOff>695325</xdr:colOff>
      <xdr:row>12</xdr:row>
      <xdr:rowOff>142875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152650"/>
          <a:ext cx="1162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295275</xdr:colOff>
      <xdr:row>13</xdr:row>
      <xdr:rowOff>19050</xdr:rowOff>
    </xdr:from>
    <xdr:to>
      <xdr:col>8</xdr:col>
      <xdr:colOff>695325</xdr:colOff>
      <xdr:row>15</xdr:row>
      <xdr:rowOff>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600325"/>
          <a:ext cx="1162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247403</xdr:colOff>
      <xdr:row>12</xdr:row>
      <xdr:rowOff>49481</xdr:rowOff>
    </xdr:from>
    <xdr:to>
      <xdr:col>28</xdr:col>
      <xdr:colOff>503093</xdr:colOff>
      <xdr:row>31</xdr:row>
      <xdr:rowOff>40698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23</xdr:row>
      <xdr:rowOff>0</xdr:rowOff>
    </xdr:from>
    <xdr:to>
      <xdr:col>26</xdr:col>
      <xdr:colOff>752475</xdr:colOff>
      <xdr:row>37</xdr:row>
      <xdr:rowOff>76200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352425</xdr:colOff>
      <xdr:row>14</xdr:row>
      <xdr:rowOff>47625</xdr:rowOff>
    </xdr:from>
    <xdr:to>
      <xdr:col>8</xdr:col>
      <xdr:colOff>752475</xdr:colOff>
      <xdr:row>16</xdr:row>
      <xdr:rowOff>38100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819400"/>
          <a:ext cx="1162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47625</xdr:colOff>
      <xdr:row>4</xdr:row>
      <xdr:rowOff>38100</xdr:rowOff>
    </xdr:from>
    <xdr:to>
      <xdr:col>8</xdr:col>
      <xdr:colOff>704850</xdr:colOff>
      <xdr:row>5</xdr:row>
      <xdr:rowOff>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5" y="638175"/>
          <a:ext cx="657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752475</xdr:colOff>
      <xdr:row>128</xdr:row>
      <xdr:rowOff>9525</xdr:rowOff>
    </xdr:from>
    <xdr:to>
      <xdr:col>24</xdr:col>
      <xdr:colOff>752475</xdr:colOff>
      <xdr:row>142</xdr:row>
      <xdr:rowOff>85725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295275</xdr:colOff>
      <xdr:row>22</xdr:row>
      <xdr:rowOff>161925</xdr:rowOff>
    </xdr:from>
    <xdr:to>
      <xdr:col>16</xdr:col>
      <xdr:colOff>419100</xdr:colOff>
      <xdr:row>41</xdr:row>
      <xdr:rowOff>114300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10</xdr:row>
      <xdr:rowOff>161925</xdr:rowOff>
    </xdr:from>
    <xdr:to>
      <xdr:col>8</xdr:col>
      <xdr:colOff>695325</xdr:colOff>
      <xdr:row>12</xdr:row>
      <xdr:rowOff>142875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162175"/>
          <a:ext cx="116205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295275</xdr:colOff>
      <xdr:row>13</xdr:row>
      <xdr:rowOff>19050</xdr:rowOff>
    </xdr:from>
    <xdr:to>
      <xdr:col>8</xdr:col>
      <xdr:colOff>695325</xdr:colOff>
      <xdr:row>15</xdr:row>
      <xdr:rowOff>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619375"/>
          <a:ext cx="1162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117517</xdr:colOff>
      <xdr:row>13</xdr:row>
      <xdr:rowOff>6186</xdr:rowOff>
    </xdr:from>
    <xdr:to>
      <xdr:col>28</xdr:col>
      <xdr:colOff>95250</xdr:colOff>
      <xdr:row>32</xdr:row>
      <xdr:rowOff>6062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171449</xdr:rowOff>
    </xdr:from>
    <xdr:to>
      <xdr:col>8</xdr:col>
      <xdr:colOff>561975</xdr:colOff>
      <xdr:row>19</xdr:row>
      <xdr:rowOff>142874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18</xdr:col>
      <xdr:colOff>111055</xdr:colOff>
      <xdr:row>33</xdr:row>
      <xdr:rowOff>147271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10</xdr:row>
      <xdr:rowOff>161925</xdr:rowOff>
    </xdr:from>
    <xdr:to>
      <xdr:col>8</xdr:col>
      <xdr:colOff>695325</xdr:colOff>
      <xdr:row>12</xdr:row>
      <xdr:rowOff>142875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162175"/>
          <a:ext cx="116205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295275</xdr:colOff>
      <xdr:row>13</xdr:row>
      <xdr:rowOff>19050</xdr:rowOff>
    </xdr:from>
    <xdr:to>
      <xdr:col>8</xdr:col>
      <xdr:colOff>695325</xdr:colOff>
      <xdr:row>15</xdr:row>
      <xdr:rowOff>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619375"/>
          <a:ext cx="1162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247403</xdr:colOff>
      <xdr:row>12</xdr:row>
      <xdr:rowOff>49481</xdr:rowOff>
    </xdr:from>
    <xdr:to>
      <xdr:col>28</xdr:col>
      <xdr:colOff>503093</xdr:colOff>
      <xdr:row>31</xdr:row>
      <xdr:rowOff>40698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752475</xdr:colOff>
      <xdr:row>128</xdr:row>
      <xdr:rowOff>9525</xdr:rowOff>
    </xdr:from>
    <xdr:to>
      <xdr:col>24</xdr:col>
      <xdr:colOff>752475</xdr:colOff>
      <xdr:row>142</xdr:row>
      <xdr:rowOff>85725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295275</xdr:colOff>
      <xdr:row>22</xdr:row>
      <xdr:rowOff>161925</xdr:rowOff>
    </xdr:from>
    <xdr:to>
      <xdr:col>16</xdr:col>
      <xdr:colOff>419100</xdr:colOff>
      <xdr:row>41</xdr:row>
      <xdr:rowOff>114300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58"/>
  <sheetViews>
    <sheetView topLeftCell="A23" zoomScale="91" zoomScaleNormal="91" workbookViewId="0">
      <selection activeCell="B11" sqref="B11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3" max="13" width="12.85546875" customWidth="1"/>
    <col min="14" max="14" width="12.5703125" bestFit="1" customWidth="1"/>
  </cols>
  <sheetData>
    <row r="1" spans="1:15" ht="15.75" thickBot="1" x14ac:dyDescent="0.3">
      <c r="A1" s="26" t="s">
        <v>0</v>
      </c>
      <c r="B1" s="4">
        <v>4.5</v>
      </c>
      <c r="C1" s="1" t="s">
        <v>15</v>
      </c>
      <c r="E1" s="7" t="s">
        <v>32</v>
      </c>
      <c r="F1" s="12">
        <f>B3+B4*B5</f>
        <v>18.809735413443658</v>
      </c>
      <c r="G1" s="13" t="s">
        <v>17</v>
      </c>
      <c r="I1" s="22" t="s">
        <v>59</v>
      </c>
      <c r="J1" s="23">
        <f>(5*(F1)*(B1*1000)^4)/(384*F4*F11)</f>
        <v>5.2195946620448561</v>
      </c>
      <c r="K1" s="21" t="s">
        <v>12</v>
      </c>
      <c r="M1" s="48"/>
      <c r="N1" s="50"/>
      <c r="O1" s="36"/>
    </row>
    <row r="2" spans="1:15" ht="15.75" thickBot="1" x14ac:dyDescent="0.3">
      <c r="A2" s="27" t="s">
        <v>64</v>
      </c>
      <c r="B2" s="29">
        <f>F14*8/B1^2</f>
        <v>22.799679289022613</v>
      </c>
      <c r="C2" s="2" t="s">
        <v>17</v>
      </c>
      <c r="E2" s="9" t="s">
        <v>19</v>
      </c>
      <c r="F2" s="54">
        <f>B3+B4</f>
        <v>22.799679289022613</v>
      </c>
      <c r="G2" s="16" t="s">
        <v>17</v>
      </c>
      <c r="I2" s="22" t="s">
        <v>29</v>
      </c>
      <c r="J2" s="23">
        <f>F19*J1</f>
        <v>10.439189324089712</v>
      </c>
      <c r="K2" s="21" t="s">
        <v>12</v>
      </c>
      <c r="M2" s="36"/>
      <c r="N2" s="36"/>
      <c r="O2" s="36"/>
    </row>
    <row r="3" spans="1:15" ht="15.75" thickBot="1" x14ac:dyDescent="0.3">
      <c r="A3" s="27" t="s">
        <v>60</v>
      </c>
      <c r="B3" s="29">
        <f>B2*B6</f>
        <v>17.099759466766962</v>
      </c>
      <c r="C3" s="2" t="s">
        <v>17</v>
      </c>
      <c r="I3" s="22" t="s">
        <v>30</v>
      </c>
      <c r="J3" s="23">
        <f>J1+J2</f>
        <v>15.658783986134569</v>
      </c>
      <c r="K3" s="21" t="s">
        <v>12</v>
      </c>
      <c r="M3" s="36"/>
      <c r="N3" s="28"/>
      <c r="O3" s="36"/>
    </row>
    <row r="4" spans="1:15" x14ac:dyDescent="0.25">
      <c r="A4" s="27" t="s">
        <v>61</v>
      </c>
      <c r="B4" s="29">
        <f>B2*B7</f>
        <v>5.6999198222556533</v>
      </c>
      <c r="C4" s="2" t="s">
        <v>17</v>
      </c>
      <c r="E4" s="7" t="s">
        <v>8</v>
      </c>
      <c r="F4" s="30">
        <f>8500*(B13+8)^(1/3)</f>
        <v>27264.041804964527</v>
      </c>
      <c r="G4" s="13" t="s">
        <v>7</v>
      </c>
      <c r="M4" s="36"/>
      <c r="N4" s="28"/>
      <c r="O4" s="36"/>
    </row>
    <row r="5" spans="1:15" ht="15.75" thickBot="1" x14ac:dyDescent="0.3">
      <c r="A5" s="27" t="s">
        <v>14</v>
      </c>
      <c r="B5" s="5">
        <v>0.3</v>
      </c>
      <c r="C5" s="2"/>
      <c r="E5" s="9" t="s">
        <v>56</v>
      </c>
      <c r="F5" s="59">
        <f>0.3*B13^(2/3)</f>
        <v>2.5649639200150443</v>
      </c>
      <c r="G5" s="16" t="s">
        <v>7</v>
      </c>
      <c r="M5" s="36"/>
      <c r="N5" s="28"/>
      <c r="O5" s="36"/>
    </row>
    <row r="6" spans="1:15" ht="15.75" thickBot="1" x14ac:dyDescent="0.3">
      <c r="A6" s="27" t="s">
        <v>62</v>
      </c>
      <c r="B6" s="5">
        <v>0.75</v>
      </c>
      <c r="C6" s="2"/>
      <c r="M6" s="36"/>
      <c r="N6" s="28"/>
      <c r="O6" s="36"/>
    </row>
    <row r="7" spans="1:15" x14ac:dyDescent="0.25">
      <c r="A7" s="27" t="s">
        <v>63</v>
      </c>
      <c r="B7" s="5">
        <v>0.25</v>
      </c>
      <c r="C7" s="2"/>
      <c r="E7" s="7" t="s">
        <v>65</v>
      </c>
      <c r="F7" s="51">
        <v>4.0000000000000001E-3</v>
      </c>
      <c r="M7" s="36"/>
      <c r="N7" s="28"/>
      <c r="O7" s="36"/>
    </row>
    <row r="8" spans="1:15" ht="15.75" thickBot="1" x14ac:dyDescent="0.3">
      <c r="A8" s="27" t="s">
        <v>67</v>
      </c>
      <c r="B8" s="5">
        <v>1.5</v>
      </c>
      <c r="C8" s="2"/>
      <c r="E8" s="9" t="s">
        <v>75</v>
      </c>
      <c r="F8" s="52">
        <f>F7*(-1+(1+(2/(F7)))^(1/2))</f>
        <v>8.5532117142397571E-2</v>
      </c>
      <c r="M8" s="36"/>
      <c r="N8" s="28"/>
      <c r="O8" s="36"/>
    </row>
    <row r="9" spans="1:15" ht="15.75" thickBot="1" x14ac:dyDescent="0.3">
      <c r="A9" s="27" t="s">
        <v>1</v>
      </c>
      <c r="B9" s="5">
        <v>1000</v>
      </c>
      <c r="C9" s="2" t="s">
        <v>12</v>
      </c>
      <c r="E9" s="36"/>
      <c r="F9" s="28"/>
    </row>
    <row r="10" spans="1:15" x14ac:dyDescent="0.25">
      <c r="A10" s="27" t="s">
        <v>2</v>
      </c>
      <c r="B10" s="5">
        <v>300</v>
      </c>
      <c r="C10" s="2" t="s">
        <v>12</v>
      </c>
      <c r="E10" s="7" t="s">
        <v>38</v>
      </c>
      <c r="F10" s="110">
        <f>(F7*(1-F8)*(1-(F8/3)))*B9*B12^3</f>
        <v>55524734.885276467</v>
      </c>
      <c r="G10" s="13" t="s">
        <v>23</v>
      </c>
    </row>
    <row r="11" spans="1:15" x14ac:dyDescent="0.25">
      <c r="A11" s="27" t="s">
        <v>24</v>
      </c>
      <c r="B11" s="5">
        <v>50</v>
      </c>
      <c r="C11" s="2" t="s">
        <v>12</v>
      </c>
      <c r="E11" s="8" t="s">
        <v>21</v>
      </c>
      <c r="F11" s="32">
        <f>(F15/F14)^3*F12+((1-(F15/F14)^3)*F10)</f>
        <v>705739628.25260186</v>
      </c>
      <c r="G11" s="15" t="s">
        <v>23</v>
      </c>
    </row>
    <row r="12" spans="1:15" ht="15.75" thickBot="1" x14ac:dyDescent="0.3">
      <c r="A12" s="27" t="s">
        <v>25</v>
      </c>
      <c r="B12" s="5">
        <f>B10-B11</f>
        <v>250</v>
      </c>
      <c r="C12" s="2" t="s">
        <v>12</v>
      </c>
      <c r="E12" s="9" t="s">
        <v>22</v>
      </c>
      <c r="F12" s="111">
        <f>(1/12)*B9*B10^3</f>
        <v>2250000000</v>
      </c>
      <c r="G12" s="16" t="s">
        <v>23</v>
      </c>
    </row>
    <row r="13" spans="1:15" ht="15.75" customHeight="1" thickBot="1" x14ac:dyDescent="0.3">
      <c r="A13" s="27" t="s">
        <v>3</v>
      </c>
      <c r="B13" s="5">
        <v>25</v>
      </c>
      <c r="C13" s="2" t="s">
        <v>7</v>
      </c>
    </row>
    <row r="14" spans="1:15" ht="15.75" customHeight="1" thickBot="1" x14ac:dyDescent="0.3">
      <c r="A14" s="49" t="s">
        <v>4</v>
      </c>
      <c r="B14" s="6">
        <v>500</v>
      </c>
      <c r="C14" s="3" t="s">
        <v>7</v>
      </c>
      <c r="E14" s="7" t="s">
        <v>20</v>
      </c>
      <c r="F14" s="12">
        <f>F15*B8</f>
        <v>57.711688200338493</v>
      </c>
      <c r="G14" s="13" t="s">
        <v>18</v>
      </c>
    </row>
    <row r="15" spans="1:15" ht="15" customHeight="1" x14ac:dyDescent="0.25">
      <c r="E15" s="8" t="s">
        <v>16</v>
      </c>
      <c r="F15" s="14">
        <f>1/6*(B9*B10^2)*F5/1000000</f>
        <v>38.474458800225662</v>
      </c>
      <c r="G15" s="15" t="s">
        <v>18</v>
      </c>
    </row>
    <row r="16" spans="1:15" ht="15" customHeight="1" thickBot="1" x14ac:dyDescent="0.3">
      <c r="A16" s="36"/>
      <c r="B16" s="36"/>
      <c r="C16" s="36"/>
      <c r="E16" s="9" t="s">
        <v>68</v>
      </c>
      <c r="F16" s="54">
        <f>F14*((B3/(B2))+(B4/(B2))*B5)</f>
        <v>47.612142765279259</v>
      </c>
      <c r="G16" s="16" t="s">
        <v>18</v>
      </c>
    </row>
    <row r="17" spans="1:8" ht="15.75" customHeight="1" thickBot="1" x14ac:dyDescent="0.3">
      <c r="A17" s="36"/>
      <c r="B17" s="107"/>
      <c r="C17" s="108"/>
    </row>
    <row r="18" spans="1:8" ht="15.75" customHeight="1" x14ac:dyDescent="0.25">
      <c r="A18" s="36"/>
      <c r="B18" s="107"/>
      <c r="C18" s="108"/>
      <c r="E18" s="56" t="s">
        <v>27</v>
      </c>
      <c r="F18" s="51">
        <f>0</f>
        <v>0</v>
      </c>
    </row>
    <row r="19" spans="1:8" ht="15.75" thickBot="1" x14ac:dyDescent="0.3">
      <c r="A19" s="36"/>
      <c r="B19" s="109"/>
      <c r="C19" s="108"/>
      <c r="E19" s="57" t="s">
        <v>28</v>
      </c>
      <c r="F19" s="52">
        <v>2</v>
      </c>
    </row>
    <row r="20" spans="1:8" ht="15.75" thickBot="1" x14ac:dyDescent="0.3"/>
    <row r="21" spans="1:8" ht="15.75" thickBot="1" x14ac:dyDescent="0.3">
      <c r="B21" s="81" t="s">
        <v>65</v>
      </c>
      <c r="C21" s="82" t="s">
        <v>75</v>
      </c>
      <c r="D21" s="82" t="s">
        <v>38</v>
      </c>
      <c r="E21" s="82" t="s">
        <v>21</v>
      </c>
      <c r="F21" s="82" t="s">
        <v>59</v>
      </c>
      <c r="G21" s="82" t="s">
        <v>29</v>
      </c>
      <c r="H21" s="83" t="s">
        <v>30</v>
      </c>
    </row>
    <row r="22" spans="1:8" x14ac:dyDescent="0.25">
      <c r="B22" s="65">
        <v>4.0000000000000001E-3</v>
      </c>
      <c r="C22" s="28">
        <f t="shared" ref="C22:C53" si="0">B22*(-1+(1+(2/(B22)))^(1/2))</f>
        <v>8.5532117142397571E-2</v>
      </c>
      <c r="D22" s="61">
        <f t="shared" ref="D22:D53" si="1">(B22*(1-C22)*(1-(C22/3)))*$B$9*$B$12^3</f>
        <v>55524734.885276467</v>
      </c>
      <c r="E22" s="62">
        <f t="shared" ref="E22:E53" si="2">($F$15/$F$14)^3*$F$12+((1-($F$15/$F$14)^3)*D22)</f>
        <v>705739628.25260186</v>
      </c>
      <c r="F22" s="64">
        <f>(5*($F$1)*($B$1*1000)^4)/(384*$F$4*E22)</f>
        <v>5.2195946620448561</v>
      </c>
      <c r="G22" s="64">
        <f t="shared" ref="G22:G53" si="3">$F$19*F22</f>
        <v>10.439189324089712</v>
      </c>
      <c r="H22" s="66">
        <f>F22+G22</f>
        <v>15.658783986134569</v>
      </c>
    </row>
    <row r="23" spans="1:8" x14ac:dyDescent="0.25">
      <c r="B23" s="65">
        <f>B22+0.001</f>
        <v>5.0000000000000001E-3</v>
      </c>
      <c r="C23" s="28">
        <f t="shared" si="0"/>
        <v>9.512492197250394E-2</v>
      </c>
      <c r="D23" s="61">
        <f t="shared" si="1"/>
        <v>68451798.512767181</v>
      </c>
      <c r="E23" s="62">
        <f t="shared" si="2"/>
        <v>714836450.80528057</v>
      </c>
      <c r="F23" s="64">
        <f t="shared" ref="F23:F86" si="4">(5*($F$1)*($B$1*1000)^4)/(384*$F$4*E23)</f>
        <v>5.1531714593891413</v>
      </c>
      <c r="G23" s="64">
        <f t="shared" si="3"/>
        <v>10.306342918778283</v>
      </c>
      <c r="H23" s="66">
        <f t="shared" ref="H23:H86" si="5">F23+G23</f>
        <v>15.459514378167423</v>
      </c>
    </row>
    <row r="24" spans="1:8" x14ac:dyDescent="0.25">
      <c r="B24" s="65">
        <f t="shared" ref="B24:B87" si="6">B23+0.001</f>
        <v>6.0000000000000001E-3</v>
      </c>
      <c r="C24" s="28">
        <f t="shared" si="0"/>
        <v>0.10370870521521981</v>
      </c>
      <c r="D24" s="61">
        <f t="shared" si="1"/>
        <v>81122521.083641812</v>
      </c>
      <c r="E24" s="62">
        <f t="shared" si="2"/>
        <v>723752885.20700717</v>
      </c>
      <c r="F24" s="64">
        <f t="shared" si="4"/>
        <v>5.089685819169067</v>
      </c>
      <c r="G24" s="64">
        <f t="shared" si="3"/>
        <v>10.179371638338134</v>
      </c>
      <c r="H24" s="66">
        <f t="shared" si="5"/>
        <v>15.269057457507202</v>
      </c>
    </row>
    <row r="25" spans="1:8" x14ac:dyDescent="0.25">
      <c r="B25" s="65">
        <f t="shared" si="6"/>
        <v>7.0000000000000001E-3</v>
      </c>
      <c r="C25" s="28">
        <f t="shared" si="0"/>
        <v>0.11152847759083048</v>
      </c>
      <c r="D25" s="61">
        <f t="shared" si="1"/>
        <v>93563921.02423358</v>
      </c>
      <c r="E25" s="62">
        <f t="shared" si="2"/>
        <v>732507944.42446065</v>
      </c>
      <c r="F25" s="64">
        <f t="shared" si="4"/>
        <v>5.0288530308229005</v>
      </c>
      <c r="G25" s="64">
        <f t="shared" si="3"/>
        <v>10.057706061645801</v>
      </c>
      <c r="H25" s="66">
        <f t="shared" si="5"/>
        <v>15.086559092468701</v>
      </c>
    </row>
    <row r="26" spans="1:8" x14ac:dyDescent="0.25">
      <c r="B26" s="65">
        <f t="shared" si="6"/>
        <v>8.0000000000000002E-3</v>
      </c>
      <c r="C26" s="28">
        <f t="shared" si="0"/>
        <v>0.11874383614203887</v>
      </c>
      <c r="D26" s="61">
        <f t="shared" si="1"/>
        <v>105796864.75223215</v>
      </c>
      <c r="E26" s="62">
        <f t="shared" si="2"/>
        <v>741116312.23305225</v>
      </c>
      <c r="F26" s="64">
        <f t="shared" si="4"/>
        <v>4.9704408547175918</v>
      </c>
      <c r="G26" s="64">
        <f t="shared" si="3"/>
        <v>9.9408817094351836</v>
      </c>
      <c r="H26" s="66">
        <f t="shared" si="5"/>
        <v>14.911322564152776</v>
      </c>
    </row>
    <row r="27" spans="1:8" x14ac:dyDescent="0.25">
      <c r="B27" s="65">
        <f t="shared" si="6"/>
        <v>9.0000000000000011E-3</v>
      </c>
      <c r="C27" s="28">
        <f t="shared" si="0"/>
        <v>0.12546560898608983</v>
      </c>
      <c r="D27" s="61">
        <f t="shared" si="1"/>
        <v>117838086.70752615</v>
      </c>
      <c r="E27" s="62">
        <f t="shared" si="2"/>
        <v>749589764.72011089</v>
      </c>
      <c r="F27" s="64">
        <f t="shared" si="4"/>
        <v>4.9142543959311507</v>
      </c>
      <c r="G27" s="64">
        <f t="shared" si="3"/>
        <v>9.8285087918623013</v>
      </c>
      <c r="H27" s="66">
        <f t="shared" si="5"/>
        <v>14.742763187793452</v>
      </c>
    </row>
    <row r="28" spans="1:8" x14ac:dyDescent="0.25">
      <c r="B28" s="65">
        <f t="shared" si="6"/>
        <v>1.0000000000000002E-2</v>
      </c>
      <c r="C28" s="28">
        <f t="shared" si="0"/>
        <v>0.13177446878757826</v>
      </c>
      <c r="D28" s="61">
        <f t="shared" si="1"/>
        <v>129701387.2642675</v>
      </c>
      <c r="E28" s="62">
        <f t="shared" si="2"/>
        <v>757938013.26004004</v>
      </c>
      <c r="F28" s="64">
        <f t="shared" si="4"/>
        <v>4.8601267280111662</v>
      </c>
      <c r="G28" s="64">
        <f t="shared" si="3"/>
        <v>9.7202534560223324</v>
      </c>
      <c r="H28" s="66">
        <f t="shared" si="5"/>
        <v>14.580380184033498</v>
      </c>
    </row>
    <row r="29" spans="1:8" x14ac:dyDescent="0.25">
      <c r="B29" s="65">
        <f t="shared" si="6"/>
        <v>1.1000000000000003E-2</v>
      </c>
      <c r="C29" s="28">
        <f t="shared" si="0"/>
        <v>0.13773130134574904</v>
      </c>
      <c r="D29" s="61">
        <f t="shared" si="1"/>
        <v>141398394.61386132</v>
      </c>
      <c r="E29" s="62">
        <f t="shared" si="2"/>
        <v>766169240.65419865</v>
      </c>
      <c r="F29" s="64">
        <f t="shared" si="4"/>
        <v>4.8079126659737366</v>
      </c>
      <c r="G29" s="64">
        <f t="shared" si="3"/>
        <v>9.6158253319474731</v>
      </c>
      <c r="H29" s="66">
        <f t="shared" si="5"/>
        <v>14.42373799792121</v>
      </c>
    </row>
    <row r="30" spans="1:8" x14ac:dyDescent="0.25">
      <c r="B30" s="65">
        <f t="shared" si="6"/>
        <v>1.2000000000000004E-2</v>
      </c>
      <c r="C30" s="28">
        <f t="shared" si="0"/>
        <v>0.14338339679644027</v>
      </c>
      <c r="D30" s="61">
        <f t="shared" si="1"/>
        <v>152939075.70569533</v>
      </c>
      <c r="E30" s="62">
        <f t="shared" si="2"/>
        <v>774290460.68178558</v>
      </c>
      <c r="F30" s="64">
        <f t="shared" si="4"/>
        <v>4.7574844111823582</v>
      </c>
      <c r="G30" s="64">
        <f t="shared" si="3"/>
        <v>9.5149688223647164</v>
      </c>
      <c r="H30" s="66">
        <f t="shared" si="5"/>
        <v>14.272453233547076</v>
      </c>
    </row>
    <row r="31" spans="1:8" x14ac:dyDescent="0.25">
      <c r="B31" s="65">
        <f t="shared" si="6"/>
        <v>1.3000000000000005E-2</v>
      </c>
      <c r="C31" s="28">
        <f t="shared" si="0"/>
        <v>0.14876835290006513</v>
      </c>
      <c r="D31" s="61">
        <f t="shared" si="1"/>
        <v>164332093.46831459</v>
      </c>
      <c r="E31" s="62">
        <f t="shared" si="2"/>
        <v>782307769.47770286</v>
      </c>
      <c r="F31" s="64">
        <f t="shared" si="4"/>
        <v>4.7087283804942359</v>
      </c>
      <c r="G31" s="64">
        <f t="shared" si="3"/>
        <v>9.4174567609884718</v>
      </c>
      <c r="H31" s="66">
        <f t="shared" si="5"/>
        <v>14.126185141482708</v>
      </c>
    </row>
    <row r="32" spans="1:8" x14ac:dyDescent="0.25">
      <c r="B32" s="65">
        <f t="shared" si="6"/>
        <v>1.4000000000000005E-2</v>
      </c>
      <c r="C32" s="28">
        <f t="shared" si="0"/>
        <v>0.15391664598841892</v>
      </c>
      <c r="D32" s="61">
        <f t="shared" si="1"/>
        <v>175585065.10115153</v>
      </c>
      <c r="E32" s="62">
        <f t="shared" si="2"/>
        <v>790226527.29340291</v>
      </c>
      <c r="F32" s="64">
        <f t="shared" si="4"/>
        <v>4.6615428224584159</v>
      </c>
      <c r="G32" s="64">
        <f t="shared" si="3"/>
        <v>9.3230856449168318</v>
      </c>
      <c r="H32" s="66">
        <f t="shared" si="5"/>
        <v>13.984628467375249</v>
      </c>
    </row>
    <row r="33" spans="2:8" x14ac:dyDescent="0.25">
      <c r="B33" s="65">
        <f t="shared" si="6"/>
        <v>1.5000000000000006E-2</v>
      </c>
      <c r="C33" s="28">
        <f t="shared" si="0"/>
        <v>0.15885338650713712</v>
      </c>
      <c r="D33" s="61">
        <f t="shared" si="1"/>
        <v>186704754.09189364</v>
      </c>
      <c r="E33" s="62">
        <f t="shared" si="2"/>
        <v>798051493.62022138</v>
      </c>
      <c r="F33" s="64">
        <f t="shared" si="4"/>
        <v>4.6158359778395424</v>
      </c>
      <c r="G33" s="64">
        <f t="shared" si="3"/>
        <v>9.2316719556790847</v>
      </c>
      <c r="H33" s="66">
        <f t="shared" si="5"/>
        <v>13.847507933518628</v>
      </c>
    </row>
    <row r="34" spans="2:8" x14ac:dyDescent="0.25">
      <c r="B34" s="65">
        <f t="shared" si="6"/>
        <v>1.6000000000000007E-2</v>
      </c>
      <c r="C34" s="28">
        <f t="shared" si="0"/>
        <v>0.16359955456514921</v>
      </c>
      <c r="D34" s="61">
        <f t="shared" si="1"/>
        <v>197697216.33277661</v>
      </c>
      <c r="E34" s="62">
        <f t="shared" si="2"/>
        <v>805786930.01195383</v>
      </c>
      <c r="F34" s="64">
        <f t="shared" si="4"/>
        <v>4.5715246291797689</v>
      </c>
      <c r="G34" s="64">
        <f t="shared" si="3"/>
        <v>9.1430492583595377</v>
      </c>
      <c r="H34" s="66">
        <f t="shared" si="5"/>
        <v>13.714573887539306</v>
      </c>
    </row>
    <row r="35" spans="2:8" x14ac:dyDescent="0.25">
      <c r="B35" s="65">
        <f t="shared" si="6"/>
        <v>1.7000000000000008E-2</v>
      </c>
      <c r="C35" s="28">
        <f t="shared" si="0"/>
        <v>0.16817289218457437</v>
      </c>
      <c r="D35" s="61">
        <f t="shared" si="1"/>
        <v>208567913.54044935</v>
      </c>
      <c r="E35" s="62">
        <f t="shared" si="2"/>
        <v>813436679.89883471</v>
      </c>
      <c r="F35" s="64">
        <f t="shared" si="4"/>
        <v>4.5285329361824846</v>
      </c>
      <c r="G35" s="64">
        <f t="shared" si="3"/>
        <v>9.0570658723649693</v>
      </c>
      <c r="H35" s="66">
        <f t="shared" si="5"/>
        <v>13.585598808547454</v>
      </c>
    </row>
    <row r="36" spans="2:8" x14ac:dyDescent="0.25">
      <c r="B36" s="65">
        <f t="shared" si="6"/>
        <v>1.8000000000000009E-2</v>
      </c>
      <c r="C36" s="28">
        <f t="shared" si="0"/>
        <v>0.17258856209122314</v>
      </c>
      <c r="D36" s="61">
        <f t="shared" si="1"/>
        <v>219321802.8187336</v>
      </c>
      <c r="E36" s="62">
        <f t="shared" si="2"/>
        <v>821004231.6131829</v>
      </c>
      <c r="F36" s="64">
        <f t="shared" si="4"/>
        <v>4.48679148605944</v>
      </c>
      <c r="G36" s="64">
        <f t="shared" si="3"/>
        <v>8.97358297211888</v>
      </c>
      <c r="H36" s="66">
        <f t="shared" si="5"/>
        <v>13.46037445817832</v>
      </c>
    </row>
    <row r="37" spans="2:8" x14ac:dyDescent="0.25">
      <c r="B37" s="65">
        <f t="shared" si="6"/>
        <v>1.900000000000001E-2</v>
      </c>
      <c r="C37" s="28">
        <f t="shared" si="0"/>
        <v>0.17685964362267184</v>
      </c>
      <c r="D37" s="61">
        <f t="shared" si="1"/>
        <v>229963408.44781977</v>
      </c>
      <c r="E37" s="62">
        <f t="shared" si="2"/>
        <v>828492768.90772498</v>
      </c>
      <c r="F37" s="64">
        <f t="shared" si="4"/>
        <v>4.4462365088319542</v>
      </c>
      <c r="G37" s="64">
        <f t="shared" si="3"/>
        <v>8.8924730176639084</v>
      </c>
      <c r="H37" s="66">
        <f t="shared" si="5"/>
        <v>13.338709526495862</v>
      </c>
    </row>
    <row r="38" spans="2:8" x14ac:dyDescent="0.25">
      <c r="B38" s="65">
        <f t="shared" si="6"/>
        <v>2.0000000000000011E-2</v>
      </c>
      <c r="C38" s="28">
        <f t="shared" si="0"/>
        <v>0.18099751242241785</v>
      </c>
      <c r="D38" s="61">
        <f t="shared" si="1"/>
        <v>240496880.18889928</v>
      </c>
      <c r="E38" s="62">
        <f t="shared" si="2"/>
        <v>835905211.98478091</v>
      </c>
      <c r="F38" s="64">
        <f t="shared" si="4"/>
        <v>4.4068092214358261</v>
      </c>
      <c r="G38" s="64">
        <f t="shared" si="3"/>
        <v>8.8136184428716522</v>
      </c>
      <c r="H38" s="66">
        <f t="shared" si="5"/>
        <v>13.220427664307479</v>
      </c>
    </row>
    <row r="39" spans="2:8" x14ac:dyDescent="0.25">
      <c r="B39" s="65">
        <f t="shared" si="6"/>
        <v>2.1000000000000012E-2</v>
      </c>
      <c r="C39" s="28">
        <f t="shared" si="0"/>
        <v>0.185012135564874</v>
      </c>
      <c r="D39" s="61">
        <f t="shared" si="1"/>
        <v>250926041.19261664</v>
      </c>
      <c r="E39" s="62">
        <f t="shared" si="2"/>
        <v>843244251.20961905</v>
      </c>
      <c r="F39" s="64">
        <f t="shared" si="4"/>
        <v>4.3684552739454015</v>
      </c>
      <c r="G39" s="64">
        <f t="shared" si="3"/>
        <v>8.7369105478908029</v>
      </c>
      <c r="H39" s="66">
        <f t="shared" si="5"/>
        <v>13.105365821836205</v>
      </c>
    </row>
    <row r="40" spans="2:8" x14ac:dyDescent="0.25">
      <c r="B40" s="65">
        <f t="shared" si="6"/>
        <v>2.2000000000000013E-2</v>
      </c>
      <c r="C40" s="28">
        <f t="shared" si="0"/>
        <v>0.18891230405075951</v>
      </c>
      <c r="D40" s="61">
        <f t="shared" si="1"/>
        <v>261254427.77714607</v>
      </c>
      <c r="E40" s="62">
        <f t="shared" si="2"/>
        <v>850512375.10243607</v>
      </c>
      <c r="F40" s="64">
        <f t="shared" si="4"/>
        <v>4.331124277853263</v>
      </c>
      <c r="G40" s="64">
        <f t="shared" si="3"/>
        <v>8.6622485557065261</v>
      </c>
      <c r="H40" s="66">
        <f t="shared" si="5"/>
        <v>12.993372833559789</v>
      </c>
    </row>
    <row r="41" spans="2:8" x14ac:dyDescent="0.25">
      <c r="B41" s="65">
        <f t="shared" si="6"/>
        <v>2.3000000000000013E-2</v>
      </c>
      <c r="C41" s="28">
        <f t="shared" si="0"/>
        <v>0.1927058181876419</v>
      </c>
      <c r="D41" s="61">
        <f t="shared" si="1"/>
        <v>271485322.76611698</v>
      </c>
      <c r="E41" s="62">
        <f t="shared" si="2"/>
        <v>857711893.79837859</v>
      </c>
      <c r="F41" s="64">
        <f t="shared" si="4"/>
        <v>4.2947694010720099</v>
      </c>
      <c r="G41" s="64">
        <f t="shared" si="3"/>
        <v>8.5895388021440198</v>
      </c>
      <c r="H41" s="66">
        <f t="shared" si="5"/>
        <v>12.88430820321603</v>
      </c>
    </row>
    <row r="42" spans="2:8" x14ac:dyDescent="0.25">
      <c r="B42" s="65">
        <f t="shared" si="6"/>
        <v>2.4000000000000014E-2</v>
      </c>
      <c r="C42" s="28">
        <f t="shared" si="0"/>
        <v>0.19639963702329463</v>
      </c>
      <c r="D42" s="61">
        <f t="shared" si="1"/>
        <v>281621783.66621304</v>
      </c>
      <c r="E42" s="62">
        <f t="shared" si="2"/>
        <v>864844958.87622392</v>
      </c>
      <c r="F42" s="64">
        <f t="shared" si="4"/>
        <v>4.2593470177676167</v>
      </c>
      <c r="G42" s="64">
        <f t="shared" si="3"/>
        <v>8.5186940355352334</v>
      </c>
      <c r="H42" s="66">
        <f t="shared" si="5"/>
        <v>12.77804105330285</v>
      </c>
    </row>
    <row r="43" spans="2:8" x14ac:dyDescent="0.25">
      <c r="B43" s="65">
        <f t="shared" si="6"/>
        <v>2.5000000000000015E-2</v>
      </c>
      <c r="C43" s="28">
        <f t="shared" si="0"/>
        <v>0.20000000000000007</v>
      </c>
      <c r="D43" s="61">
        <f t="shared" si="1"/>
        <v>291666666.66666687</v>
      </c>
      <c r="E43" s="62">
        <f t="shared" si="2"/>
        <v>871913580.24691367</v>
      </c>
      <c r="F43" s="64">
        <f t="shared" si="4"/>
        <v>4.2248164036826186</v>
      </c>
      <c r="G43" s="64">
        <f t="shared" si="3"/>
        <v>8.4496328073652371</v>
      </c>
      <c r="H43" s="66">
        <f t="shared" si="5"/>
        <v>12.674449211047856</v>
      </c>
    </row>
    <row r="44" spans="2:8" x14ac:dyDescent="0.25">
      <c r="B44" s="65">
        <f t="shared" si="6"/>
        <v>2.6000000000000016E-2</v>
      </c>
      <c r="C44" s="28">
        <f t="shared" si="0"/>
        <v>0.20351252689123533</v>
      </c>
      <c r="D44" s="61">
        <f t="shared" si="1"/>
        <v>301622647.22372192</v>
      </c>
      <c r="E44" s="62">
        <f t="shared" si="2"/>
        <v>878919640.63891542</v>
      </c>
      <c r="F44" s="64">
        <f t="shared" si="4"/>
        <v>4.1911394695230815</v>
      </c>
      <c r="G44" s="64">
        <f t="shared" si="3"/>
        <v>8.3822789390461629</v>
      </c>
      <c r="H44" s="66">
        <f t="shared" si="5"/>
        <v>12.573418408569244</v>
      </c>
    </row>
    <row r="45" spans="2:8" x14ac:dyDescent="0.25">
      <c r="B45" s="65">
        <f t="shared" si="6"/>
        <v>2.7000000000000017E-2</v>
      </c>
      <c r="C45" s="28">
        <f t="shared" si="0"/>
        <v>0.20694230057858293</v>
      </c>
      <c r="D45" s="61">
        <f t="shared" si="1"/>
        <v>311492237.82952875</v>
      </c>
      <c r="E45" s="62">
        <f t="shared" si="2"/>
        <v>885864908.10226095</v>
      </c>
      <c r="F45" s="64">
        <f t="shared" si="4"/>
        <v>4.1582805264429457</v>
      </c>
      <c r="G45" s="64">
        <f t="shared" si="3"/>
        <v>8.3165610528858913</v>
      </c>
      <c r="H45" s="66">
        <f t="shared" si="5"/>
        <v>12.474841579328837</v>
      </c>
    </row>
    <row r="46" spans="2:8" x14ac:dyDescent="0.25">
      <c r="B46" s="65">
        <f t="shared" si="6"/>
        <v>2.8000000000000018E-2</v>
      </c>
      <c r="C46" s="28">
        <f t="shared" si="0"/>
        <v>0.21029393613770375</v>
      </c>
      <c r="D46" s="61">
        <f t="shared" si="1"/>
        <v>321277803.4412151</v>
      </c>
      <c r="E46" s="62">
        <f t="shared" si="2"/>
        <v>892751046.86604023</v>
      </c>
      <c r="F46" s="64">
        <f t="shared" si="4"/>
        <v>4.1262060787855308</v>
      </c>
      <c r="G46" s="64">
        <f t="shared" si="3"/>
        <v>8.2524121575710616</v>
      </c>
      <c r="H46" s="66">
        <f t="shared" si="5"/>
        <v>12.378618236356592</v>
      </c>
    </row>
    <row r="47" spans="2:8" x14ac:dyDescent="0.25">
      <c r="B47" s="65">
        <f t="shared" si="6"/>
        <v>2.9000000000000019E-2</v>
      </c>
      <c r="C47" s="28">
        <f t="shared" si="0"/>
        <v>0.21357163890281983</v>
      </c>
      <c r="D47" s="61">
        <f t="shared" si="1"/>
        <v>330981574.95124161</v>
      </c>
      <c r="E47" s="62">
        <f t="shared" si="2"/>
        <v>899579626.81754041</v>
      </c>
      <c r="F47" s="64">
        <f t="shared" si="4"/>
        <v>4.0948846401208598</v>
      </c>
      <c r="G47" s="64">
        <f t="shared" si="3"/>
        <v>8.1897692802417197</v>
      </c>
      <c r="H47" s="66">
        <f t="shared" si="5"/>
        <v>12.28465392036258</v>
      </c>
    </row>
    <row r="48" spans="2:8" x14ac:dyDescent="0.25">
      <c r="B48" s="65">
        <f t="shared" si="6"/>
        <v>3.000000000000002E-2</v>
      </c>
      <c r="C48" s="28">
        <f t="shared" si="0"/>
        <v>0.21677925358506139</v>
      </c>
      <c r="D48" s="61">
        <f t="shared" si="1"/>
        <v>340605661.00697684</v>
      </c>
      <c r="E48" s="62">
        <f t="shared" si="2"/>
        <v>906352131.81972444</v>
      </c>
      <c r="F48" s="64">
        <f t="shared" si="4"/>
        <v>4.0642865693104513</v>
      </c>
      <c r="G48" s="64">
        <f t="shared" si="3"/>
        <v>8.1285731386209026</v>
      </c>
      <c r="H48" s="66">
        <f t="shared" si="5"/>
        <v>12.192859707931355</v>
      </c>
    </row>
    <row r="49" spans="2:8" x14ac:dyDescent="0.25">
      <c r="B49" s="65">
        <f t="shared" si="6"/>
        <v>3.1000000000000021E-2</v>
      </c>
      <c r="C49" s="28">
        <f t="shared" si="0"/>
        <v>0.21992030607346238</v>
      </c>
      <c r="D49" s="61">
        <f t="shared" si="1"/>
        <v>350152058.43029958</v>
      </c>
      <c r="E49" s="62">
        <f t="shared" si="2"/>
        <v>913069967.04354405</v>
      </c>
      <c r="F49" s="64">
        <f t="shared" si="4"/>
        <v>4.0343839238829418</v>
      </c>
      <c r="G49" s="64">
        <f t="shared" si="3"/>
        <v>8.0687678477658835</v>
      </c>
      <c r="H49" s="66">
        <f t="shared" si="5"/>
        <v>12.103151771648825</v>
      </c>
    </row>
    <row r="50" spans="2:8" x14ac:dyDescent="0.25">
      <c r="B50" s="65">
        <f t="shared" si="6"/>
        <v>3.2000000000000021E-2</v>
      </c>
      <c r="C50" s="28">
        <f t="shared" si="0"/>
        <v>0.2229980392081477</v>
      </c>
      <c r="D50" s="61">
        <f t="shared" si="1"/>
        <v>359622661.44301486</v>
      </c>
      <c r="E50" s="62">
        <f t="shared" si="2"/>
        <v>919734465.45989931</v>
      </c>
      <c r="F50" s="64">
        <f t="shared" si="4"/>
        <v>4.0051503284470646</v>
      </c>
      <c r="G50" s="64">
        <f t="shared" si="3"/>
        <v>8.0103006568941293</v>
      </c>
      <c r="H50" s="66">
        <f t="shared" si="5"/>
        <v>12.015450985341193</v>
      </c>
    </row>
    <row r="51" spans="2:8" x14ac:dyDescent="0.25">
      <c r="B51" s="65">
        <f t="shared" si="6"/>
        <v>3.3000000000000022E-2</v>
      </c>
      <c r="C51" s="28">
        <f t="shared" si="0"/>
        <v>0.22601544355501282</v>
      </c>
      <c r="D51" s="61">
        <f t="shared" si="1"/>
        <v>369019269.86810172</v>
      </c>
      <c r="E51" s="62">
        <f t="shared" si="2"/>
        <v>926346893.61088634</v>
      </c>
      <c r="F51" s="64">
        <f t="shared" si="4"/>
        <v>3.9765608562272954</v>
      </c>
      <c r="G51" s="64">
        <f t="shared" si="3"/>
        <v>7.9531217124545908</v>
      </c>
      <c r="H51" s="66">
        <f t="shared" si="5"/>
        <v>11.929682568681887</v>
      </c>
    </row>
    <row r="52" spans="2:8" x14ac:dyDescent="0.25">
      <c r="B52" s="65">
        <f t="shared" si="6"/>
        <v>3.4000000000000023E-2</v>
      </c>
      <c r="C52" s="28">
        <f t="shared" si="0"/>
        <v>0.22897528400973358</v>
      </c>
      <c r="D52" s="61">
        <f t="shared" si="1"/>
        <v>378343596.44815511</v>
      </c>
      <c r="E52" s="62">
        <f t="shared" si="2"/>
        <v>932908456.75981283</v>
      </c>
      <c r="F52" s="64">
        <f t="shared" si="4"/>
        <v>3.9485919221002441</v>
      </c>
      <c r="G52" s="64">
        <f t="shared" si="3"/>
        <v>7.8971838442004882</v>
      </c>
      <c r="H52" s="66">
        <f t="shared" si="5"/>
        <v>11.845775766300733</v>
      </c>
    </row>
    <row r="53" spans="2:8" x14ac:dyDescent="0.25">
      <c r="B53" s="65">
        <f t="shared" si="6"/>
        <v>3.5000000000000024E-2</v>
      </c>
      <c r="C53" s="28">
        <f t="shared" si="0"/>
        <v>0.23188012290165044</v>
      </c>
      <c r="D53" s="61">
        <f t="shared" si="1"/>
        <v>387597273.39927053</v>
      </c>
      <c r="E53" s="62">
        <f t="shared" si="2"/>
        <v>939420303.50319028</v>
      </c>
      <c r="F53" s="64">
        <f t="shared" si="4"/>
        <v>3.9212211857504231</v>
      </c>
      <c r="G53" s="64">
        <f t="shared" si="3"/>
        <v>7.8424423715008462</v>
      </c>
      <c r="H53" s="66">
        <f t="shared" si="5"/>
        <v>11.76366355725127</v>
      </c>
    </row>
    <row r="54" spans="2:8" x14ac:dyDescent="0.25">
      <c r="B54" s="65">
        <f t="shared" si="6"/>
        <v>3.6000000000000025E-2</v>
      </c>
      <c r="C54" s="28">
        <f t="shared" ref="C54:C85" si="7">B54*(-1+(1+(2/(B54)))^(1/2))</f>
        <v>0.23473234014428351</v>
      </c>
      <c r="D54" s="61">
        <f t="shared" ref="D54:D85" si="8">(B54*(1-C54)*(1-(C54/3)))*$B$9*$B$12^3</f>
        <v>396781858.29983979</v>
      </c>
      <c r="E54" s="62">
        <f t="shared" ref="E54:E85" si="9">($F$15/$F$14)^3*$F$12+((1-($F$15/$F$14)^3)*D54)</f>
        <v>945883529.91470206</v>
      </c>
      <c r="F54" s="64">
        <f t="shared" si="4"/>
        <v>3.8944274637628888</v>
      </c>
      <c r="G54" s="64">
        <f t="shared" ref="G54:G85" si="10">$F$19*F54</f>
        <v>7.7888549275257777</v>
      </c>
      <c r="H54" s="66">
        <f t="shared" si="5"/>
        <v>11.683282391288667</v>
      </c>
    </row>
    <row r="55" spans="2:8" x14ac:dyDescent="0.25">
      <c r="B55" s="65">
        <f t="shared" si="6"/>
        <v>3.7000000000000026E-2</v>
      </c>
      <c r="C55" s="28">
        <f t="shared" si="7"/>
        <v>0.23753415088108809</v>
      </c>
      <c r="D55" s="61">
        <f t="shared" si="8"/>
        <v>405898839.3983677</v>
      </c>
      <c r="E55" s="62">
        <f t="shared" si="9"/>
        <v>952299183.2803328</v>
      </c>
      <c r="F55" s="64">
        <f t="shared" si="4"/>
        <v>3.8681906496358098</v>
      </c>
      <c r="G55" s="64">
        <f t="shared" si="10"/>
        <v>7.7363812992716197</v>
      </c>
      <c r="H55" s="66">
        <f t="shared" si="5"/>
        <v>11.604571948907429</v>
      </c>
    </row>
    <row r="56" spans="2:8" x14ac:dyDescent="0.25">
      <c r="B56" s="65">
        <f t="shared" si="6"/>
        <v>3.8000000000000027E-2</v>
      </c>
      <c r="C56" s="28">
        <f t="shared" si="7"/>
        <v>0.24028762099669479</v>
      </c>
      <c r="D56" s="61">
        <f t="shared" si="8"/>
        <v>414949640.41179174</v>
      </c>
      <c r="E56" s="62">
        <f t="shared" si="9"/>
        <v>958668265.4749645</v>
      </c>
      <c r="F56" s="64">
        <f t="shared" si="4"/>
        <v>3.8424916408344387</v>
      </c>
      <c r="G56" s="64">
        <f t="shared" si="10"/>
        <v>7.6849832816688775</v>
      </c>
      <c r="H56" s="66">
        <f t="shared" si="5"/>
        <v>11.527474922503316</v>
      </c>
    </row>
    <row r="57" spans="2:8" x14ac:dyDescent="0.25">
      <c r="B57" s="65">
        <f t="shared" si="6"/>
        <v>3.9000000000000028E-2</v>
      </c>
      <c r="C57" s="28">
        <f t="shared" si="7"/>
        <v>0.24299468080089745</v>
      </c>
      <c r="D57" s="61">
        <f t="shared" si="8"/>
        <v>423935624.87533194</v>
      </c>
      <c r="E57" s="62">
        <f t="shared" si="9"/>
        <v>964991736.02338171</v>
      </c>
      <c r="F57" s="64">
        <f t="shared" si="4"/>
        <v>3.8173122721245218</v>
      </c>
      <c r="G57" s="64">
        <f t="shared" si="10"/>
        <v>7.6346245442490437</v>
      </c>
      <c r="H57" s="66">
        <f t="shared" si="5"/>
        <v>11.451936816373566</v>
      </c>
    </row>
    <row r="58" spans="2:8" x14ac:dyDescent="0.25">
      <c r="B58" s="65">
        <f t="shared" si="6"/>
        <v>4.0000000000000029E-2</v>
      </c>
      <c r="C58" s="28">
        <f t="shared" si="7"/>
        <v>0.24565713714171408</v>
      </c>
      <c r="D58" s="61">
        <f t="shared" si="8"/>
        <v>432858100.09620994</v>
      </c>
      <c r="E58" s="62">
        <f t="shared" si="9"/>
        <v>971270514.88251805</v>
      </c>
      <c r="F58" s="64">
        <f t="shared" si="4"/>
        <v>3.7926352545216178</v>
      </c>
      <c r="G58" s="64">
        <f t="shared" si="10"/>
        <v>7.5852705090432355</v>
      </c>
      <c r="H58" s="66">
        <f t="shared" si="5"/>
        <v>11.377905763564854</v>
      </c>
    </row>
    <row r="59" spans="2:8" x14ac:dyDescent="0.25">
      <c r="B59" s="65">
        <f t="shared" si="6"/>
        <v>4.1000000000000029E-2</v>
      </c>
      <c r="C59" s="28">
        <f t="shared" si="7"/>
        <v>0.24827668416241233</v>
      </c>
      <c r="D59" s="61">
        <f t="shared" si="8"/>
        <v>441718320.7563042</v>
      </c>
      <c r="E59" s="62">
        <f t="shared" si="9"/>
        <v>977505484.97665846</v>
      </c>
      <c r="F59" s="64">
        <f t="shared" si="4"/>
        <v>3.7684441192764901</v>
      </c>
      <c r="G59" s="64">
        <f t="shared" si="10"/>
        <v>7.5368882385529803</v>
      </c>
      <c r="H59" s="66">
        <f t="shared" si="5"/>
        <v>11.305332357829471</v>
      </c>
    </row>
    <row r="60" spans="2:8" x14ac:dyDescent="0.25">
      <c r="B60" s="65">
        <f t="shared" si="6"/>
        <v>4.200000000000003E-2</v>
      </c>
      <c r="C60" s="28">
        <f t="shared" si="7"/>
        <v>0.25085491288349604</v>
      </c>
      <c r="D60" s="61">
        <f t="shared" si="8"/>
        <v>450517492.20270711</v>
      </c>
      <c r="E60" s="62">
        <f t="shared" si="9"/>
        <v>983697494.5130161</v>
      </c>
      <c r="F60" s="64">
        <f t="shared" si="4"/>
        <v>3.7447231663880793</v>
      </c>
      <c r="G60" s="64">
        <f t="shared" si="10"/>
        <v>7.4894463327761587</v>
      </c>
      <c r="H60" s="66">
        <f t="shared" si="5"/>
        <v>11.234169499164238</v>
      </c>
    </row>
    <row r="61" spans="2:8" x14ac:dyDescent="0.25">
      <c r="B61" s="65">
        <f t="shared" si="6"/>
        <v>4.3000000000000031E-2</v>
      </c>
      <c r="C61" s="28">
        <f t="shared" si="7"/>
        <v>0.25339331976277746</v>
      </c>
      <c r="D61" s="61">
        <f t="shared" si="8"/>
        <v>459256773.45999789</v>
      </c>
      <c r="E61" s="62">
        <f t="shared" si="9"/>
        <v>989847359.10148001</v>
      </c>
      <c r="F61" s="64">
        <f t="shared" si="4"/>
        <v>3.7214574171967341</v>
      </c>
      <c r="G61" s="64">
        <f t="shared" si="10"/>
        <v>7.4429148343934681</v>
      </c>
      <c r="H61" s="66">
        <f t="shared" si="5"/>
        <v>11.164372251590201</v>
      </c>
    </row>
    <row r="62" spans="2:8" x14ac:dyDescent="0.25">
      <c r="B62" s="65">
        <f t="shared" si="6"/>
        <v>4.4000000000000032E-2</v>
      </c>
      <c r="C62" s="28">
        <f t="shared" si="7"/>
        <v>0.25589331436362506</v>
      </c>
      <c r="D62" s="61">
        <f t="shared" si="8"/>
        <v>467937279.99367768</v>
      </c>
      <c r="E62" s="62">
        <f t="shared" si="9"/>
        <v>995955863.69925463</v>
      </c>
      <c r="F62" s="64">
        <f t="shared" si="4"/>
        <v>3.698632570662939</v>
      </c>
      <c r="G62" s="64">
        <f t="shared" si="10"/>
        <v>7.3972651413258781</v>
      </c>
      <c r="H62" s="66">
        <f t="shared" si="5"/>
        <v>11.095897711988817</v>
      </c>
    </row>
    <row r="63" spans="2:8" x14ac:dyDescent="0.25">
      <c r="B63" s="65">
        <f t="shared" si="6"/>
        <v>4.5000000000000033E-2</v>
      </c>
      <c r="C63" s="28">
        <f t="shared" si="7"/>
        <v>0.25835622624235033</v>
      </c>
      <c r="D63" s="61">
        <f t="shared" si="8"/>
        <v>476560086.25049734</v>
      </c>
      <c r="E63" s="62">
        <f t="shared" si="9"/>
        <v>1002023764.3984981</v>
      </c>
      <c r="F63" s="64">
        <f t="shared" si="4"/>
        <v>3.6762349629822046</v>
      </c>
      <c r="G63" s="64">
        <f t="shared" si="10"/>
        <v>7.3524699259644093</v>
      </c>
      <c r="H63" s="66">
        <f t="shared" si="5"/>
        <v>11.028704888946613</v>
      </c>
    </row>
    <row r="64" spans="2:8" x14ac:dyDescent="0.25">
      <c r="B64" s="65">
        <f t="shared" si="6"/>
        <v>4.6000000000000034E-2</v>
      </c>
      <c r="C64" s="28">
        <f t="shared" si="7"/>
        <v>0.26078331114974301</v>
      </c>
      <c r="D64" s="61">
        <f t="shared" si="8"/>
        <v>485126227.99823767</v>
      </c>
      <c r="E64" s="62">
        <f t="shared" si="9"/>
        <v>1008051790.0728339</v>
      </c>
      <c r="F64" s="64">
        <f t="shared" si="4"/>
        <v>3.6542515302260896</v>
      </c>
      <c r="G64" s="64">
        <f t="shared" si="10"/>
        <v>7.3085030604521792</v>
      </c>
      <c r="H64" s="66">
        <f t="shared" si="5"/>
        <v>10.962754590678269</v>
      </c>
    </row>
    <row r="65" spans="2:8" x14ac:dyDescent="0.25">
      <c r="B65" s="65">
        <f t="shared" si="6"/>
        <v>4.7000000000000035E-2</v>
      </c>
      <c r="C65" s="28">
        <f t="shared" si="7"/>
        <v>0.26317575662839937</v>
      </c>
      <c r="D65" s="61">
        <f t="shared" si="8"/>
        <v>493636704.48477453</v>
      </c>
      <c r="E65" s="62">
        <f t="shared" si="9"/>
        <v>1014040643.8966932</v>
      </c>
      <c r="F65" s="64">
        <f t="shared" si="4"/>
        <v>3.6326697737335278</v>
      </c>
      <c r="G65" s="64">
        <f t="shared" si="10"/>
        <v>7.2653395474670557</v>
      </c>
      <c r="H65" s="66">
        <f t="shared" si="5"/>
        <v>10.898009321200583</v>
      </c>
    </row>
    <row r="66" spans="2:8" x14ac:dyDescent="0.25">
      <c r="B66" s="65">
        <f t="shared" si="6"/>
        <v>4.8000000000000036E-2</v>
      </c>
      <c r="C66" s="28">
        <f t="shared" si="7"/>
        <v>0.26553468707624689</v>
      </c>
      <c r="D66" s="61">
        <f t="shared" si="8"/>
        <v>502092480.43392354</v>
      </c>
      <c r="E66" s="62">
        <f t="shared" si="9"/>
        <v>1019991004.7497981</v>
      </c>
      <c r="F66" s="64">
        <f t="shared" si="4"/>
        <v>3.6114777280064354</v>
      </c>
      <c r="G66" s="64">
        <f t="shared" si="10"/>
        <v>7.2229554560128708</v>
      </c>
      <c r="H66" s="66">
        <f t="shared" si="5"/>
        <v>10.834433184019307</v>
      </c>
    </row>
    <row r="67" spans="2:8" x14ac:dyDescent="0.25">
      <c r="B67" s="65">
        <f t="shared" si="6"/>
        <v>4.9000000000000037E-2</v>
      </c>
      <c r="C67" s="28">
        <f t="shared" si="7"/>
        <v>0.26786116833717577</v>
      </c>
      <c r="D67" s="61">
        <f t="shared" si="8"/>
        <v>510494487.89353383</v>
      </c>
      <c r="E67" s="62">
        <f t="shared" si="9"/>
        <v>1025903528.5176719</v>
      </c>
      <c r="F67" s="64">
        <f t="shared" si="4"/>
        <v>3.5906639308896264</v>
      </c>
      <c r="G67" s="64">
        <f t="shared" si="10"/>
        <v>7.1813278617792529</v>
      </c>
      <c r="H67" s="66">
        <f t="shared" si="5"/>
        <v>10.77199179266888</v>
      </c>
    </row>
    <row r="68" spans="2:8" x14ac:dyDescent="0.25">
      <c r="B68" s="65">
        <f t="shared" si="6"/>
        <v>5.0000000000000037E-2</v>
      </c>
      <c r="C68" s="28">
        <f t="shared" si="7"/>
        <v>0.27015621187164252</v>
      </c>
      <c r="D68" s="61">
        <f t="shared" si="8"/>
        <v>518843627.94954872</v>
      </c>
      <c r="E68" s="62">
        <f t="shared" si="9"/>
        <v>1031778849.2978306</v>
      </c>
      <c r="F68" s="64">
        <f t="shared" si="4"/>
        <v>3.5702173958379735</v>
      </c>
      <c r="G68" s="64">
        <f t="shared" si="10"/>
        <v>7.140434791675947</v>
      </c>
      <c r="H68" s="66">
        <f t="shared" si="5"/>
        <v>10.71065218751392</v>
      </c>
    </row>
    <row r="69" spans="2:8" x14ac:dyDescent="0.25">
      <c r="B69" s="65">
        <f t="shared" si="6"/>
        <v>5.1000000000000038E-2</v>
      </c>
      <c r="C69" s="28">
        <f t="shared" si="7"/>
        <v>0.27242077855326496</v>
      </c>
      <c r="D69" s="61">
        <f t="shared" si="8"/>
        <v>527140772.31822884</v>
      </c>
      <c r="E69" s="62">
        <f t="shared" si="9"/>
        <v>1037617580.5202351</v>
      </c>
      <c r="F69" s="64">
        <f t="shared" si="4"/>
        <v>3.5501275860938097</v>
      </c>
      <c r="G69" s="64">
        <f t="shared" si="10"/>
        <v>7.1002551721876195</v>
      </c>
      <c r="H69" s="66">
        <f t="shared" si="5"/>
        <v>10.650382758281429</v>
      </c>
    </row>
    <row r="70" spans="2:8" x14ac:dyDescent="0.25">
      <c r="B70" s="65">
        <f t="shared" si="6"/>
        <v>5.2000000000000039E-2</v>
      </c>
      <c r="C70" s="28">
        <f t="shared" si="7"/>
        <v>0.27465578213158887</v>
      </c>
      <c r="D70" s="61">
        <f t="shared" si="8"/>
        <v>535386764.82740599</v>
      </c>
      <c r="E70" s="62">
        <f t="shared" si="9"/>
        <v>1043420315.989656</v>
      </c>
      <c r="F70" s="64">
        <f t="shared" si="4"/>
        <v>3.5303843906153354</v>
      </c>
      <c r="G70" s="64">
        <f t="shared" si="10"/>
        <v>7.0607687812306708</v>
      </c>
      <c r="H70" s="66">
        <f t="shared" si="5"/>
        <v>10.591153171846006</v>
      </c>
    </row>
    <row r="71" spans="2:8" x14ac:dyDescent="0.25">
      <c r="B71" s="65">
        <f t="shared" si="6"/>
        <v>5.300000000000004E-2</v>
      </c>
      <c r="C71" s="28">
        <f t="shared" si="7"/>
        <v>0.2768620923962013</v>
      </c>
      <c r="D71" s="61">
        <f t="shared" si="8"/>
        <v>543582422.79647684</v>
      </c>
      <c r="E71" s="62">
        <f t="shared" si="9"/>
        <v>1049187630.8567801</v>
      </c>
      <c r="F71" s="64">
        <f t="shared" si="4"/>
        <v>3.5109781016124502</v>
      </c>
      <c r="G71" s="64">
        <f t="shared" si="10"/>
        <v>7.0219562032249003</v>
      </c>
      <c r="H71" s="66">
        <f t="shared" si="5"/>
        <v>10.532934304837351</v>
      </c>
    </row>
    <row r="72" spans="2:8" x14ac:dyDescent="0.25">
      <c r="B72" s="65">
        <f t="shared" si="6"/>
        <v>5.4000000000000041E-2</v>
      </c>
      <c r="C72" s="28">
        <f t="shared" si="7"/>
        <v>0.27904053807307011</v>
      </c>
      <c r="D72" s="61">
        <f t="shared" si="8"/>
        <v>551728538.32382703</v>
      </c>
      <c r="E72" s="62">
        <f t="shared" si="9"/>
        <v>1054920082.5241746</v>
      </c>
      <c r="F72" s="64">
        <f t="shared" si="4"/>
        <v>3.4918993935603524</v>
      </c>
      <c r="G72" s="64">
        <f t="shared" si="10"/>
        <v>6.9837987871207048</v>
      </c>
      <c r="H72" s="66">
        <f t="shared" si="5"/>
        <v>10.475698180681057</v>
      </c>
    </row>
    <row r="73" spans="2:8" x14ac:dyDescent="0.25">
      <c r="B73" s="65">
        <f t="shared" si="6"/>
        <v>5.5000000000000042E-2</v>
      </c>
      <c r="C73" s="28">
        <f t="shared" si="7"/>
        <v>0.28119190948028489</v>
      </c>
      <c r="D73" s="61">
        <f t="shared" si="8"/>
        <v>559825879.48948801</v>
      </c>
      <c r="E73" s="62">
        <f t="shared" si="9"/>
        <v>1060618211.4926026</v>
      </c>
      <c r="F73" s="64">
        <f t="shared" si="4"/>
        <v>3.4731393035735123</v>
      </c>
      <c r="G73" s="64">
        <f t="shared" si="10"/>
        <v>6.9462786071470246</v>
      </c>
      <c r="H73" s="66">
        <f t="shared" si="5"/>
        <v>10.419417910720536</v>
      </c>
    </row>
    <row r="74" spans="2:8" x14ac:dyDescent="0.25">
      <c r="B74" s="65">
        <f t="shared" si="6"/>
        <v>5.6000000000000043E-2</v>
      </c>
      <c r="C74" s="28">
        <f t="shared" si="7"/>
        <v>0.28331696096717601</v>
      </c>
      <c r="D74" s="61">
        <f t="shared" si="8"/>
        <v>567875191.48003399</v>
      </c>
      <c r="E74" s="62">
        <f t="shared" si="9"/>
        <v>1066282542.1526165</v>
      </c>
      <c r="F74" s="64">
        <f t="shared" si="4"/>
        <v>3.4546892130337059</v>
      </c>
      <c r="G74" s="64">
        <f t="shared" si="10"/>
        <v>6.9093784260674118</v>
      </c>
      <c r="H74" s="66">
        <f t="shared" si="5"/>
        <v>10.364067639101117</v>
      </c>
    </row>
    <row r="75" spans="2:8" x14ac:dyDescent="0.25">
      <c r="B75" s="65">
        <f t="shared" si="6"/>
        <v>5.7000000000000044E-2</v>
      </c>
      <c r="C75" s="28">
        <f t="shared" si="7"/>
        <v>0.28541641315801447</v>
      </c>
      <c r="D75" s="61">
        <f t="shared" si="8"/>
        <v>575877197.64204168</v>
      </c>
      <c r="E75" s="62">
        <f t="shared" si="9"/>
        <v>1071913583.5258812</v>
      </c>
      <c r="F75" s="64">
        <f t="shared" si="4"/>
        <v>3.4365408303754932</v>
      </c>
      <c r="G75" s="64">
        <f t="shared" si="10"/>
        <v>6.8730816607509864</v>
      </c>
      <c r="H75" s="66">
        <f t="shared" si="5"/>
        <v>10.309622491126479</v>
      </c>
    </row>
    <row r="76" spans="2:8" x14ac:dyDescent="0.25">
      <c r="B76" s="65">
        <f t="shared" si="6"/>
        <v>5.8000000000000045E-2</v>
      </c>
      <c r="C76" s="28">
        <f t="shared" si="7"/>
        <v>0.28749095501908595</v>
      </c>
      <c r="D76" s="61">
        <f t="shared" si="8"/>
        <v>583832600.4698112</v>
      </c>
      <c r="E76" s="62">
        <f t="shared" si="9"/>
        <v>1077511829.9602375</v>
      </c>
      <c r="F76" s="64">
        <f t="shared" si="4"/>
        <v>3.4186861749413344</v>
      </c>
      <c r="G76" s="64">
        <f t="shared" si="10"/>
        <v>6.8373723498826688</v>
      </c>
      <c r="H76" s="66">
        <f t="shared" si="5"/>
        <v>10.256058524824002</v>
      </c>
    </row>
    <row r="77" spans="2:8" x14ac:dyDescent="0.25">
      <c r="B77" s="65">
        <f t="shared" si="6"/>
        <v>5.9000000000000045E-2</v>
      </c>
      <c r="C77" s="28">
        <f t="shared" si="7"/>
        <v>0.28954124576583479</v>
      </c>
      <c r="D77" s="61">
        <f t="shared" si="8"/>
        <v>591742082.53250694</v>
      </c>
      <c r="E77" s="62">
        <f t="shared" si="9"/>
        <v>1083077761.7821345</v>
      </c>
      <c r="F77" s="64">
        <f t="shared" si="4"/>
        <v>3.4011175618263576</v>
      </c>
      <c r="G77" s="64">
        <f t="shared" si="10"/>
        <v>6.8022351236527152</v>
      </c>
      <c r="H77" s="66">
        <f t="shared" si="5"/>
        <v>10.203352685479073</v>
      </c>
    </row>
    <row r="78" spans="2:8" x14ac:dyDescent="0.25">
      <c r="B78" s="65">
        <f t="shared" si="6"/>
        <v>6.0000000000000046E-2</v>
      </c>
      <c r="C78" s="28">
        <f t="shared" si="7"/>
        <v>0.29156791662493897</v>
      </c>
      <c r="D78" s="61">
        <f t="shared" si="8"/>
        <v>599606307.34539151</v>
      </c>
      <c r="E78" s="62">
        <f t="shared" si="9"/>
        <v>1088611845.9097199</v>
      </c>
      <c r="F78" s="64">
        <f t="shared" si="4"/>
        <v>3.3838275876398041</v>
      </c>
      <c r="G78" s="64">
        <f t="shared" si="10"/>
        <v>6.7676551752796081</v>
      </c>
      <c r="H78" s="66">
        <f t="shared" si="5"/>
        <v>10.151482762919413</v>
      </c>
    </row>
    <row r="79" spans="2:8" x14ac:dyDescent="0.25">
      <c r="B79" s="65">
        <f t="shared" si="6"/>
        <v>6.1000000000000047E-2</v>
      </c>
      <c r="C79" s="28">
        <f t="shared" si="7"/>
        <v>0.29357157246457316</v>
      </c>
      <c r="D79" s="61">
        <f t="shared" si="8"/>
        <v>607425920.18939006</v>
      </c>
      <c r="E79" s="62">
        <f t="shared" si="9"/>
        <v>1094114536.4295707</v>
      </c>
      <c r="F79" s="64">
        <f t="shared" si="4"/>
        <v>3.366809117116528</v>
      </c>
      <c r="G79" s="64">
        <f t="shared" si="10"/>
        <v>6.7336182342330559</v>
      </c>
      <c r="H79" s="66">
        <f t="shared" si="5"/>
        <v>10.100427351349584</v>
      </c>
    </row>
    <row r="80" spans="2:8" x14ac:dyDescent="0.25">
      <c r="B80" s="65">
        <f t="shared" si="6"/>
        <v>6.2000000000000048E-2</v>
      </c>
      <c r="C80" s="28">
        <f t="shared" si="7"/>
        <v>0.29555279330470918</v>
      </c>
      <c r="D80" s="61">
        <f t="shared" si="8"/>
        <v>615201548.88284171</v>
      </c>
      <c r="E80" s="62">
        <f t="shared" si="9"/>
        <v>1099586275.1397774</v>
      </c>
      <c r="F80" s="64">
        <f t="shared" si="4"/>
        <v>3.350055270517577</v>
      </c>
      <c r="G80" s="64">
        <f t="shared" si="10"/>
        <v>6.700110541035154</v>
      </c>
      <c r="H80" s="66">
        <f t="shared" si="5"/>
        <v>10.050165811552731</v>
      </c>
    </row>
    <row r="81" spans="2:8" x14ac:dyDescent="0.25">
      <c r="B81" s="65">
        <f t="shared" si="6"/>
        <v>6.3000000000000042E-2</v>
      </c>
      <c r="C81" s="28">
        <f t="shared" si="7"/>
        <v>0.2975121357180644</v>
      </c>
      <c r="D81" s="61">
        <f t="shared" si="8"/>
        <v>622933804.50894725</v>
      </c>
      <c r="E81" s="62">
        <f t="shared" si="9"/>
        <v>1105027492.0618517</v>
      </c>
      <c r="F81" s="64">
        <f t="shared" si="4"/>
        <v>3.333559411764043</v>
      </c>
      <c r="G81" s="64">
        <f t="shared" si="10"/>
        <v>6.667118823528086</v>
      </c>
      <c r="H81" s="66">
        <f t="shared" si="5"/>
        <v>10.00067823529213</v>
      </c>
    </row>
    <row r="82" spans="2:8" x14ac:dyDescent="0.25">
      <c r="B82" s="65">
        <f t="shared" si="6"/>
        <v>6.4000000000000043E-2</v>
      </c>
      <c r="C82" s="28">
        <f t="shared" si="7"/>
        <v>0.29945013413121757</v>
      </c>
      <c r="D82" s="61">
        <f t="shared" si="8"/>
        <v>630623282.1021117</v>
      </c>
      <c r="E82" s="62">
        <f t="shared" si="9"/>
        <v>1110438605.9237082</v>
      </c>
      <c r="F82" s="64">
        <f t="shared" si="4"/>
        <v>3.3173151372529692</v>
      </c>
      <c r="G82" s="64">
        <f t="shared" si="10"/>
        <v>6.6346302745059385</v>
      </c>
      <c r="H82" s="66">
        <f t="shared" si="5"/>
        <v>9.9519454117589081</v>
      </c>
    </row>
    <row r="83" spans="2:8" x14ac:dyDescent="0.25">
      <c r="B83" s="65">
        <f t="shared" si="6"/>
        <v>6.5000000000000044E-2</v>
      </c>
      <c r="C83" s="28">
        <f t="shared" si="7"/>
        <v>0.3013673020344475</v>
      </c>
      <c r="D83" s="61">
        <f t="shared" si="8"/>
        <v>638270561.29610765</v>
      </c>
      <c r="E83" s="62">
        <f t="shared" si="9"/>
        <v>1115820024.6157794</v>
      </c>
      <c r="F83" s="64">
        <f t="shared" si="4"/>
        <v>3.3013162653083197</v>
      </c>
      <c r="G83" s="64">
        <f t="shared" si="10"/>
        <v>6.6026325306166394</v>
      </c>
      <c r="H83" s="66">
        <f t="shared" si="5"/>
        <v>9.9039487959249595</v>
      </c>
    </row>
    <row r="84" spans="2:8" x14ac:dyDescent="0.25">
      <c r="B84" s="65">
        <f t="shared" si="6"/>
        <v>6.6000000000000045E-2</v>
      </c>
      <c r="C84" s="28">
        <f t="shared" si="7"/>
        <v>0.30326413310799638</v>
      </c>
      <c r="D84" s="61">
        <f t="shared" si="8"/>
        <v>645876206.93673015</v>
      </c>
      <c r="E84" s="62">
        <f t="shared" si="9"/>
        <v>1121172145.6221433</v>
      </c>
      <c r="F84" s="64">
        <f t="shared" si="4"/>
        <v>3.2855568262237864</v>
      </c>
      <c r="G84" s="64">
        <f t="shared" si="10"/>
        <v>6.5711136524475728</v>
      </c>
      <c r="H84" s="66">
        <f t="shared" si="5"/>
        <v>9.8566704786713597</v>
      </c>
    </row>
    <row r="85" spans="2:8" x14ac:dyDescent="0.25">
      <c r="B85" s="65">
        <f t="shared" si="6"/>
        <v>6.7000000000000046E-2</v>
      </c>
      <c r="C85" s="28">
        <f t="shared" si="7"/>
        <v>0.30514110227170566</v>
      </c>
      <c r="D85" s="61">
        <f t="shared" si="8"/>
        <v>653440769.66139376</v>
      </c>
      <c r="E85" s="62">
        <f t="shared" si="9"/>
        <v>1126495356.4283881</v>
      </c>
      <c r="F85" s="64">
        <f t="shared" si="4"/>
        <v>3.2700310528576733</v>
      </c>
      <c r="G85" s="64">
        <f t="shared" si="10"/>
        <v>6.5400621057153465</v>
      </c>
      <c r="H85" s="66">
        <f t="shared" si="5"/>
        <v>9.8100931585730198</v>
      </c>
    </row>
    <row r="86" spans="2:8" x14ac:dyDescent="0.25">
      <c r="B86" s="65">
        <f t="shared" si="6"/>
        <v>6.8000000000000047E-2</v>
      </c>
      <c r="C86" s="28">
        <f t="shared" ref="C86:C117" si="11">B86*(-1+(1+(2/(B86)))^(1/2))</f>
        <v>0.30699866666429637</v>
      </c>
      <c r="D86" s="61">
        <f t="shared" ref="D86:D117" si="12">(B86*(1-C86)*(1-(C86/3)))*$B$9*$B$12^3</f>
        <v>660964786.4479171</v>
      </c>
      <c r="E86" s="62">
        <f t="shared" ref="E86:E117" si="13">($F$15/$F$14)^3*$F$12+((1-($F$15/$F$14)^3)*D86)</f>
        <v>1131790034.9077935</v>
      </c>
      <c r="F86" s="64">
        <f t="shared" si="4"/>
        <v>3.2547333717432045</v>
      </c>
      <c r="G86" s="64">
        <f t="shared" ref="G86:G117" si="14">$F$19*F86</f>
        <v>6.5094667434864091</v>
      </c>
      <c r="H86" s="66">
        <f t="shared" si="5"/>
        <v>9.7642001152296132</v>
      </c>
    </row>
    <row r="87" spans="2:8" x14ac:dyDescent="0.25">
      <c r="B87" s="65">
        <f t="shared" si="6"/>
        <v>6.9000000000000047E-2</v>
      </c>
      <c r="C87" s="28">
        <f t="shared" si="11"/>
        <v>0.30883726655797211</v>
      </c>
      <c r="D87" s="61">
        <f t="shared" si="12"/>
        <v>668448781.13455606</v>
      </c>
      <c r="E87" s="62">
        <f t="shared" si="13"/>
        <v>1137056549.6872802</v>
      </c>
      <c r="F87" s="64">
        <f t="shared" ref="F87:F150" si="15">(5*($F$1)*($B$1*1000)^4)/(384*$F$4*E87)</f>
        <v>3.2396583946804642</v>
      </c>
      <c r="G87" s="64">
        <f t="shared" si="14"/>
        <v>6.4793167893609285</v>
      </c>
      <c r="H87" s="66">
        <f t="shared" ref="H87:H150" si="16">F87+G87</f>
        <v>9.7189751840413923</v>
      </c>
    </row>
    <row r="88" spans="2:8" x14ac:dyDescent="0.25">
      <c r="B88" s="65">
        <f t="shared" ref="B88:B151" si="17">B87+0.001</f>
        <v>7.0000000000000048E-2</v>
      </c>
      <c r="C88" s="28">
        <f t="shared" si="11"/>
        <v>0.31065732621348568</v>
      </c>
      <c r="D88" s="61">
        <f t="shared" si="12"/>
        <v>675893264.91318715</v>
      </c>
      <c r="E88" s="62">
        <f t="shared" si="13"/>
        <v>1142295260.4944649</v>
      </c>
      <c r="F88" s="64">
        <f t="shared" si="15"/>
        <v>3.2248009107787516</v>
      </c>
      <c r="G88" s="64">
        <f t="shared" si="14"/>
        <v>6.4496018215575033</v>
      </c>
      <c r="H88" s="66">
        <f t="shared" si="16"/>
        <v>9.6744027323362545</v>
      </c>
    </row>
    <row r="89" spans="2:8" x14ac:dyDescent="0.25">
      <c r="B89" s="65">
        <f t="shared" si="17"/>
        <v>7.1000000000000049E-2</v>
      </c>
      <c r="C89" s="28">
        <f t="shared" si="11"/>
        <v>0.31245925468033769</v>
      </c>
      <c r="D89" s="61">
        <f t="shared" si="12"/>
        <v>683298736.79738033</v>
      </c>
      <c r="E89" s="62">
        <f t="shared" si="13"/>
        <v>1147506518.4870453</v>
      </c>
      <c r="F89" s="64">
        <f t="shared" si="15"/>
        <v>3.2101558789205158</v>
      </c>
      <c r="G89" s="64">
        <f t="shared" si="14"/>
        <v>6.4203117578410316</v>
      </c>
      <c r="H89" s="66">
        <f t="shared" si="16"/>
        <v>9.6304676367615478</v>
      </c>
    </row>
    <row r="90" spans="2:8" x14ac:dyDescent="0.25">
      <c r="B90" s="65">
        <f t="shared" si="17"/>
        <v>7.200000000000005E-2</v>
      </c>
      <c r="C90" s="28">
        <f t="shared" si="11"/>
        <v>0.31424344654634601</v>
      </c>
      <c r="D90" s="61">
        <f t="shared" si="12"/>
        <v>690665684.06697893</v>
      </c>
      <c r="E90" s="62">
        <f t="shared" si="13"/>
        <v>1152690666.5656519</v>
      </c>
      <c r="F90" s="64">
        <f t="shared" si="15"/>
        <v>3.195718420620175</v>
      </c>
      <c r="G90" s="64">
        <f t="shared" si="14"/>
        <v>6.3914368412403499</v>
      </c>
      <c r="H90" s="66">
        <f t="shared" si="16"/>
        <v>9.5871552618605254</v>
      </c>
    </row>
    <row r="91" spans="2:8" x14ac:dyDescent="0.25">
      <c r="B91" s="65">
        <f t="shared" si="17"/>
        <v>7.3000000000000051E-2</v>
      </c>
      <c r="C91" s="28">
        <f t="shared" si="11"/>
        <v>0.31601028264044645</v>
      </c>
      <c r="D91" s="61">
        <f t="shared" si="12"/>
        <v>697994582.69066584</v>
      </c>
      <c r="E91" s="62">
        <f t="shared" si="13"/>
        <v>1157848039.6712093</v>
      </c>
      <c r="F91" s="64">
        <f t="shared" si="15"/>
        <v>3.1814838132531138</v>
      </c>
      <c r="G91" s="64">
        <f t="shared" si="14"/>
        <v>6.3629676265062276</v>
      </c>
      <c r="H91" s="66">
        <f t="shared" si="16"/>
        <v>9.5444514397593423</v>
      </c>
    </row>
    <row r="92" spans="2:8" x14ac:dyDescent="0.25">
      <c r="B92" s="65">
        <f t="shared" si="17"/>
        <v>7.4000000000000052E-2</v>
      </c>
      <c r="C92" s="28">
        <f t="shared" si="11"/>
        <v>0.3177601306922388</v>
      </c>
      <c r="D92" s="61">
        <f t="shared" si="12"/>
        <v>705285897.72789586</v>
      </c>
      <c r="E92" s="62">
        <f t="shared" si="13"/>
        <v>1162978965.0677786</v>
      </c>
      <c r="F92" s="64">
        <f t="shared" si="15"/>
        <v>3.1674474836319302</v>
      </c>
      <c r="G92" s="64">
        <f t="shared" si="14"/>
        <v>6.3348949672638604</v>
      </c>
      <c r="H92" s="66">
        <f t="shared" si="16"/>
        <v>9.5023424508957905</v>
      </c>
    </row>
    <row r="93" spans="2:8" x14ac:dyDescent="0.25">
      <c r="B93" s="65">
        <f t="shared" si="17"/>
        <v>7.5000000000000053E-2</v>
      </c>
      <c r="C93" s="28">
        <f t="shared" si="11"/>
        <v>0.31949334595148754</v>
      </c>
      <c r="D93" s="61">
        <f t="shared" si="12"/>
        <v>712540083.7114563</v>
      </c>
      <c r="E93" s="62">
        <f t="shared" si="13"/>
        <v>1168083762.6117654</v>
      </c>
      <c r="F93" s="64">
        <f t="shared" si="15"/>
        <v>3.1536050019087036</v>
      </c>
      <c r="G93" s="64">
        <f t="shared" si="14"/>
        <v>6.3072100038174073</v>
      </c>
      <c r="H93" s="66">
        <f t="shared" si="16"/>
        <v>9.4608150057261113</v>
      </c>
    </row>
    <row r="94" spans="2:8" x14ac:dyDescent="0.25">
      <c r="B94" s="65">
        <f t="shared" si="17"/>
        <v>7.6000000000000054E-2</v>
      </c>
      <c r="C94" s="28">
        <f t="shared" si="11"/>
        <v>0.32121027177050704</v>
      </c>
      <c r="D94" s="61">
        <f t="shared" si="12"/>
        <v>719757585.01183891</v>
      </c>
      <c r="E94" s="62">
        <f t="shared" si="13"/>
        <v>1173162745.0083311</v>
      </c>
      <c r="F94" s="64">
        <f t="shared" si="15"/>
        <v>3.1399520757835204</v>
      </c>
      <c r="G94" s="64">
        <f t="shared" si="14"/>
        <v>6.2799041515670408</v>
      </c>
      <c r="H94" s="66">
        <f t="shared" si="16"/>
        <v>9.4198562273505608</v>
      </c>
    </row>
    <row r="95" spans="2:8" x14ac:dyDescent="0.25">
      <c r="B95" s="65">
        <f t="shared" si="17"/>
        <v>7.7000000000000055E-2</v>
      </c>
      <c r="C95" s="28">
        <f t="shared" si="11"/>
        <v>0.32291124015211181</v>
      </c>
      <c r="D95" s="61">
        <f t="shared" si="12"/>
        <v>726938836.18450999</v>
      </c>
      <c r="E95" s="62">
        <f t="shared" si="13"/>
        <v>1178216218.0557663</v>
      </c>
      <c r="F95" s="64">
        <f t="shared" si="15"/>
        <v>3.1264845450009324</v>
      </c>
      <c r="G95" s="64">
        <f t="shared" si="14"/>
        <v>6.2529690900018648</v>
      </c>
      <c r="H95" s="66">
        <f t="shared" si="16"/>
        <v>9.3794536350027968</v>
      </c>
    </row>
    <row r="96" spans="2:8" x14ac:dyDescent="0.25">
      <c r="B96" s="65">
        <f t="shared" si="17"/>
        <v>7.8000000000000055E-2</v>
      </c>
      <c r="C96" s="28">
        <f t="shared" si="11"/>
        <v>0.32459657226558708</v>
      </c>
      <c r="D96" s="61">
        <f t="shared" si="12"/>
        <v>734084262.30109</v>
      </c>
      <c r="E96" s="62">
        <f t="shared" si="13"/>
        <v>1183244480.8785448</v>
      </c>
      <c r="F96" s="64">
        <f t="shared" si="15"/>
        <v>3.1131983761172646</v>
      </c>
      <c r="G96" s="64">
        <f t="shared" si="14"/>
        <v>6.2263967522345292</v>
      </c>
      <c r="H96" s="66">
        <f t="shared" si="16"/>
        <v>9.3395951283517942</v>
      </c>
    </row>
    <row r="97" spans="2:8" x14ac:dyDescent="0.25">
      <c r="B97" s="65">
        <f t="shared" si="17"/>
        <v>7.9000000000000056E-2</v>
      </c>
      <c r="C97" s="28">
        <f t="shared" si="11"/>
        <v>0.3262665789329291</v>
      </c>
      <c r="D97" s="61">
        <f t="shared" si="12"/>
        <v>741194279.26538372</v>
      </c>
      <c r="E97" s="62">
        <f t="shared" si="13"/>
        <v>1188247826.1497145</v>
      </c>
      <c r="F97" s="64">
        <f t="shared" si="15"/>
        <v>3.1000896575229029</v>
      </c>
      <c r="G97" s="64">
        <f t="shared" si="14"/>
        <v>6.2001793150458058</v>
      </c>
      <c r="H97" s="66">
        <f t="shared" si="16"/>
        <v>9.3002689725687091</v>
      </c>
    </row>
    <row r="98" spans="2:8" x14ac:dyDescent="0.25">
      <c r="B98" s="65">
        <f t="shared" si="17"/>
        <v>8.0000000000000057E-2</v>
      </c>
      <c r="C98" s="28">
        <f t="shared" si="11"/>
        <v>0.32792156108742287</v>
      </c>
      <c r="D98" s="61">
        <f t="shared" si="12"/>
        <v>748269294.11513424</v>
      </c>
      <c r="E98" s="62">
        <f t="shared" si="13"/>
        <v>1193226540.3032427</v>
      </c>
      <c r="F98" s="64">
        <f t="shared" si="15"/>
        <v>3.0871545947047445</v>
      </c>
      <c r="G98" s="64">
        <f t="shared" si="14"/>
        <v>6.174309189409489</v>
      </c>
      <c r="H98" s="66">
        <f t="shared" si="16"/>
        <v>9.261463784114234</v>
      </c>
    </row>
    <row r="99" spans="2:8" x14ac:dyDescent="0.25">
      <c r="B99" s="65">
        <f t="shared" si="17"/>
        <v>8.1000000000000058E-2</v>
      </c>
      <c r="C99" s="28">
        <f t="shared" si="11"/>
        <v>0.32956181020645364</v>
      </c>
      <c r="D99" s="61">
        <f t="shared" si="12"/>
        <v>755309705.31031275</v>
      </c>
      <c r="E99" s="62">
        <f t="shared" si="13"/>
        <v>1198180903.7368867</v>
      </c>
      <c r="F99" s="64">
        <f t="shared" si="15"/>
        <v>3.0743895057350321</v>
      </c>
      <c r="G99" s="64">
        <f t="shared" si="14"/>
        <v>6.1487790114700642</v>
      </c>
      <c r="H99" s="66">
        <f t="shared" si="16"/>
        <v>9.2231685172050959</v>
      </c>
    </row>
    <row r="100" spans="2:8" x14ac:dyDescent="0.25">
      <c r="B100" s="65">
        <f t="shared" si="17"/>
        <v>8.2000000000000059E-2</v>
      </c>
      <c r="C100" s="28">
        <f t="shared" si="11"/>
        <v>0.3311876087203004</v>
      </c>
      <c r="D100" s="61">
        <f t="shared" si="12"/>
        <v>762315903.00870299</v>
      </c>
      <c r="E100" s="62">
        <f t="shared" si="13"/>
        <v>1203111191.0061243</v>
      </c>
      <c r="F100" s="64">
        <f t="shared" si="15"/>
        <v>3.0617908169736663</v>
      </c>
      <c r="G100" s="64">
        <f t="shared" si="14"/>
        <v>6.1235816339473326</v>
      </c>
      <c r="H100" s="66">
        <f t="shared" si="16"/>
        <v>9.1853724509209993</v>
      </c>
    </row>
    <row r="101" spans="2:8" x14ac:dyDescent="0.25">
      <c r="B101" s="65">
        <f t="shared" si="17"/>
        <v>8.300000000000006E-2</v>
      </c>
      <c r="C101" s="28">
        <f t="shared" si="11"/>
        <v>0.33279923039851828</v>
      </c>
      <c r="D101" s="61">
        <f t="shared" si="12"/>
        <v>769288269.32948565</v>
      </c>
      <c r="E101" s="62">
        <f t="shared" si="13"/>
        <v>1208017671.0096381</v>
      </c>
      <c r="F101" s="64">
        <f t="shared" si="15"/>
        <v>3.0493550589719911</v>
      </c>
      <c r="G101" s="64">
        <f t="shared" si="14"/>
        <v>6.0987101179439822</v>
      </c>
      <c r="H101" s="66">
        <f t="shared" si="16"/>
        <v>9.1480651769159742</v>
      </c>
    </row>
    <row r="102" spans="2:8" x14ac:dyDescent="0.25">
      <c r="B102" s="65">
        <f t="shared" si="17"/>
        <v>8.4000000000000061E-2</v>
      </c>
      <c r="C102" s="28">
        <f t="shared" si="11"/>
        <v>0.334396940715393</v>
      </c>
      <c r="D102" s="61">
        <f t="shared" si="12"/>
        <v>776227178.60548151</v>
      </c>
      <c r="E102" s="62">
        <f t="shared" si="13"/>
        <v>1212900607.1668203</v>
      </c>
      <c r="F102" s="64">
        <f t="shared" si="15"/>
        <v>3.0370788625668115</v>
      </c>
      <c r="G102" s="64">
        <f t="shared" si="14"/>
        <v>6.074157725133623</v>
      </c>
      <c r="H102" s="66">
        <f t="shared" si="16"/>
        <v>9.111236587700434</v>
      </c>
    </row>
    <row r="103" spans="2:8" x14ac:dyDescent="0.25">
      <c r="B103" s="65">
        <f t="shared" si="17"/>
        <v>8.5000000000000062E-2</v>
      </c>
      <c r="C103" s="28">
        <f t="shared" si="11"/>
        <v>0.33598099719583557</v>
      </c>
      <c r="D103" s="61">
        <f t="shared" si="12"/>
        <v>783132997.62466764</v>
      </c>
      <c r="E103" s="62">
        <f t="shared" si="13"/>
        <v>1217760257.587729</v>
      </c>
      <c r="F103" s="64">
        <f t="shared" si="15"/>
        <v>3.0249589551541307</v>
      </c>
      <c r="G103" s="64">
        <f t="shared" si="14"/>
        <v>6.0499179103082614</v>
      </c>
      <c r="H103" s="66">
        <f t="shared" si="16"/>
        <v>9.074876865462393</v>
      </c>
    </row>
    <row r="104" spans="2:8" x14ac:dyDescent="0.25">
      <c r="B104" s="65">
        <f t="shared" si="17"/>
        <v>8.6000000000000063E-2</v>
      </c>
      <c r="C104" s="28">
        <f t="shared" si="11"/>
        <v>0.33755164974298013</v>
      </c>
      <c r="D104" s="61">
        <f t="shared" si="12"/>
        <v>790006085.8615458</v>
      </c>
      <c r="E104" s="62">
        <f t="shared" si="13"/>
        <v>1222596875.2359025</v>
      </c>
      <c r="F104" s="64">
        <f t="shared" si="15"/>
        <v>3.0129921571327669</v>
      </c>
      <c r="G104" s="64">
        <f t="shared" si="14"/>
        <v>6.0259843142655338</v>
      </c>
      <c r="H104" s="66">
        <f t="shared" si="16"/>
        <v>9.0389764713982999</v>
      </c>
    </row>
    <row r="105" spans="2:8" x14ac:dyDescent="0.25">
      <c r="B105" s="65">
        <f t="shared" si="17"/>
        <v>8.7000000000000063E-2</v>
      </c>
      <c r="C105" s="28">
        <f t="shared" si="11"/>
        <v>0.33910914094865419</v>
      </c>
      <c r="D105" s="61">
        <f t="shared" si="12"/>
        <v>796846795.69889438</v>
      </c>
      <c r="E105" s="62">
        <f t="shared" si="13"/>
        <v>1227410708.0844071</v>
      </c>
      <c r="F105" s="64">
        <f t="shared" si="15"/>
        <v>3.0011753785086595</v>
      </c>
      <c r="G105" s="64">
        <f t="shared" si="14"/>
        <v>6.0023507570173189</v>
      </c>
      <c r="H105" s="66">
        <f t="shared" si="16"/>
        <v>9.0035261355259788</v>
      </c>
    </row>
    <row r="106" spans="2:8" x14ac:dyDescent="0.25">
      <c r="B106" s="65">
        <f t="shared" si="17"/>
        <v>8.8000000000000064E-2</v>
      </c>
      <c r="C106" s="28">
        <f t="shared" si="11"/>
        <v>0.34065370638780212</v>
      </c>
      <c r="D106" s="61">
        <f t="shared" si="12"/>
        <v>803655472.640414</v>
      </c>
      <c r="E106" s="62">
        <f t="shared" si="13"/>
        <v>1232201999.2654765</v>
      </c>
      <c r="F106" s="64">
        <f t="shared" si="15"/>
        <v>2.9895056156512192</v>
      </c>
      <c r="G106" s="64">
        <f t="shared" si="14"/>
        <v>5.9790112313024384</v>
      </c>
      <c r="H106" s="66">
        <f t="shared" si="16"/>
        <v>8.9685168469536585</v>
      </c>
    </row>
    <row r="107" spans="2:8" x14ac:dyDescent="0.25">
      <c r="B107" s="65">
        <f t="shared" si="17"/>
        <v>8.9000000000000065E-2</v>
      </c>
      <c r="C107" s="28">
        <f t="shared" si="11"/>
        <v>0.34218557489786239</v>
      </c>
      <c r="D107" s="61">
        <f t="shared" si="12"/>
        <v>810432455.51473522</v>
      </c>
      <c r="E107" s="62">
        <f t="shared" si="13"/>
        <v>1236970987.2140729</v>
      </c>
      <c r="F107" s="64">
        <f t="shared" si="15"/>
        <v>2.9779799481936409</v>
      </c>
      <c r="G107" s="64">
        <f t="shared" si="14"/>
        <v>5.9559598963872817</v>
      </c>
      <c r="H107" s="66">
        <f t="shared" si="16"/>
        <v>8.9339398445809231</v>
      </c>
    </row>
    <row r="108" spans="2:8" x14ac:dyDescent="0.25">
      <c r="B108" s="65">
        <f t="shared" si="17"/>
        <v>9.0000000000000066E-2</v>
      </c>
      <c r="C108" s="28">
        <f t="shared" si="11"/>
        <v>0.3437049688440289</v>
      </c>
      <c r="D108" s="61">
        <f t="shared" si="12"/>
        <v>817178076.67123139</v>
      </c>
      <c r="E108" s="62">
        <f t="shared" si="13"/>
        <v>1241717905.8056812</v>
      </c>
      <c r="F108" s="64">
        <f t="shared" si="15"/>
        <v>2.9665955360695806</v>
      </c>
      <c r="G108" s="64">
        <f t="shared" si="14"/>
        <v>5.9331910721391612</v>
      </c>
      <c r="H108" s="66">
        <f t="shared" si="16"/>
        <v>8.8997866082087427</v>
      </c>
    </row>
    <row r="109" spans="2:8" x14ac:dyDescent="0.25">
      <c r="B109" s="65">
        <f t="shared" si="17"/>
        <v>9.1000000000000067E-2</v>
      </c>
      <c r="C109" s="28">
        <f t="shared" si="11"/>
        <v>0.3452121043712566</v>
      </c>
      <c r="D109" s="61">
        <f t="shared" si="12"/>
        <v>823892662.16805196</v>
      </c>
      <c r="E109" s="62">
        <f t="shared" si="13"/>
        <v>1246442984.4886291</v>
      </c>
      <c r="F109" s="64">
        <f t="shared" si="15"/>
        <v>2.9553496166790829</v>
      </c>
      <c r="G109" s="64">
        <f t="shared" si="14"/>
        <v>5.9106992333581658</v>
      </c>
      <c r="H109" s="66">
        <f t="shared" si="16"/>
        <v>8.8660488500372487</v>
      </c>
    </row>
    <row r="110" spans="2:8" x14ac:dyDescent="0.25">
      <c r="B110" s="65">
        <f t="shared" si="17"/>
        <v>9.2000000000000068E-2</v>
      </c>
      <c r="C110" s="28">
        <f t="shared" si="11"/>
        <v>0.34670719164381164</v>
      </c>
      <c r="D110" s="61">
        <f t="shared" si="12"/>
        <v>830576531.9527657</v>
      </c>
      <c r="E110" s="62">
        <f t="shared" si="13"/>
        <v>1251146448.4112053</v>
      </c>
      <c r="F110" s="64">
        <f t="shared" si="15"/>
        <v>2.9442395021770587</v>
      </c>
      <c r="G110" s="64">
        <f t="shared" si="14"/>
        <v>5.8884790043541173</v>
      </c>
      <c r="H110" s="66">
        <f t="shared" si="16"/>
        <v>8.832718506531176</v>
      </c>
    </row>
    <row r="111" spans="2:8" x14ac:dyDescent="0.25">
      <c r="B111" s="65">
        <f t="shared" si="17"/>
        <v>9.3000000000000069E-2</v>
      </c>
      <c r="C111" s="28">
        <f t="shared" si="11"/>
        <v>0.34819043507310998</v>
      </c>
      <c r="D111" s="61">
        <f t="shared" si="12"/>
        <v>837230000.03598201</v>
      </c>
      <c r="E111" s="62">
        <f t="shared" si="13"/>
        <v>1255828518.5438392</v>
      </c>
      <c r="F111" s="64">
        <f t="shared" si="15"/>
        <v>2.9332625768780152</v>
      </c>
      <c r="G111" s="64">
        <f t="shared" si="14"/>
        <v>5.8665251537560303</v>
      </c>
      <c r="H111" s="66">
        <f t="shared" si="16"/>
        <v>8.799787730634046</v>
      </c>
    </row>
    <row r="112" spans="2:8" x14ac:dyDescent="0.25">
      <c r="B112" s="65">
        <f t="shared" si="17"/>
        <v>9.400000000000007E-2</v>
      </c>
      <c r="C112" s="28">
        <f t="shared" si="11"/>
        <v>0.3496620335345364</v>
      </c>
      <c r="D112" s="61">
        <f t="shared" si="12"/>
        <v>843853374.65829241</v>
      </c>
      <c r="E112" s="62">
        <f t="shared" si="13"/>
        <v>1260489411.796576</v>
      </c>
      <c r="F112" s="64">
        <f t="shared" si="15"/>
        <v>2.9224162947711387</v>
      </c>
      <c r="G112" s="64">
        <f t="shared" si="14"/>
        <v>5.8448325895422775</v>
      </c>
      <c r="H112" s="66">
        <f t="shared" si="16"/>
        <v>8.7672488843134158</v>
      </c>
    </row>
    <row r="113" spans="2:8" x14ac:dyDescent="0.25">
      <c r="B113" s="65">
        <f t="shared" si="17"/>
        <v>9.500000000000007E-2</v>
      </c>
      <c r="C113" s="28">
        <f t="shared" si="11"/>
        <v>0.35112218057388733</v>
      </c>
      <c r="D113" s="61">
        <f t="shared" si="12"/>
        <v>850446958.45085561</v>
      </c>
      <c r="E113" s="62">
        <f t="shared" si="13"/>
        <v>1265129341.1320834</v>
      </c>
      <c r="F113" s="64">
        <f t="shared" si="15"/>
        <v>2.9116981771401464</v>
      </c>
      <c r="G113" s="64">
        <f t="shared" si="14"/>
        <v>5.8233963542802929</v>
      </c>
      <c r="H113" s="66">
        <f t="shared" si="16"/>
        <v>8.7350945314204402</v>
      </c>
    </row>
    <row r="114" spans="2:8" x14ac:dyDescent="0.25">
      <c r="B114" s="65">
        <f t="shared" si="17"/>
        <v>9.6000000000000071E-2</v>
      </c>
      <c r="C114" s="28">
        <f t="shared" si="11"/>
        <v>0.35257106460403809</v>
      </c>
      <c r="D114" s="61">
        <f t="shared" si="12"/>
        <v>857011048.58993685</v>
      </c>
      <c r="E114" s="62">
        <f t="shared" si="13"/>
        <v>1269748515.6743999</v>
      </c>
      <c r="F114" s="64">
        <f t="shared" si="15"/>
        <v>2.9011058102826737</v>
      </c>
      <c r="G114" s="64">
        <f t="shared" si="14"/>
        <v>5.8022116205653473</v>
      </c>
      <c r="H114" s="66">
        <f t="shared" si="16"/>
        <v>8.7033174308480206</v>
      </c>
    </row>
    <row r="115" spans="2:8" x14ac:dyDescent="0.25">
      <c r="B115" s="65">
        <f t="shared" si="17"/>
        <v>9.7000000000000072E-2</v>
      </c>
      <c r="C115" s="28">
        <f t="shared" si="11"/>
        <v>0.35400886909239387</v>
      </c>
      <c r="D115" s="61">
        <f t="shared" si="12"/>
        <v>863545936.94568038</v>
      </c>
      <c r="E115" s="62">
        <f t="shared" si="13"/>
        <v>1274347140.8136268</v>
      </c>
      <c r="F115" s="64">
        <f t="shared" si="15"/>
        <v>2.8906368433242626</v>
      </c>
      <c r="G115" s="64">
        <f t="shared" si="14"/>
        <v>5.7812736866485253</v>
      </c>
      <c r="H115" s="66">
        <f t="shared" si="16"/>
        <v>8.6719105299727879</v>
      </c>
    </row>
    <row r="116" spans="2:8" x14ac:dyDescent="0.25">
      <c r="B116" s="65">
        <f t="shared" si="17"/>
        <v>9.8000000000000073E-2</v>
      </c>
      <c r="C116" s="28">
        <f t="shared" si="11"/>
        <v>0.35543577273964622</v>
      </c>
      <c r="D116" s="61">
        <f t="shared" si="12"/>
        <v>870051910.22539413</v>
      </c>
      <c r="E116" s="62">
        <f t="shared" si="13"/>
        <v>1278925418.3067589</v>
      </c>
      <c r="F116" s="64">
        <f t="shared" si="15"/>
        <v>2.8802889861222916</v>
      </c>
      <c r="G116" s="64">
        <f t="shared" si="14"/>
        <v>5.7605779722445831</v>
      </c>
      <c r="H116" s="66">
        <f t="shared" si="16"/>
        <v>8.6408669583668747</v>
      </c>
    </row>
    <row r="117" spans="2:8" x14ac:dyDescent="0.25">
      <c r="B117" s="65">
        <f t="shared" si="17"/>
        <v>9.9000000000000074E-2</v>
      </c>
      <c r="C117" s="28">
        <f t="shared" si="11"/>
        <v>0.35685194965032246</v>
      </c>
      <c r="D117" s="61">
        <f t="shared" si="12"/>
        <v>876529250.11159813</v>
      </c>
      <c r="E117" s="62">
        <f t="shared" si="13"/>
        <v>1283483546.3748283</v>
      </c>
      <c r="F117" s="64">
        <f t="shared" si="15"/>
        <v>2.870060007255459</v>
      </c>
      <c r="G117" s="64">
        <f t="shared" si="14"/>
        <v>5.7401200145109179</v>
      </c>
      <c r="H117" s="66">
        <f t="shared" si="16"/>
        <v>8.6101800217663769</v>
      </c>
    </row>
    <row r="118" spans="2:8" x14ac:dyDescent="0.25">
      <c r="B118" s="65">
        <f t="shared" si="17"/>
        <v>0.10000000000000007</v>
      </c>
      <c r="C118" s="28">
        <f t="shared" ref="C118:C149" si="18">B118*(-1+(1+(2/(B118)))^(1/2))</f>
        <v>0.35825756949558407</v>
      </c>
      <c r="D118" s="61">
        <f t="shared" ref="D118:D149" si="19">(B118*(1-C118)*(1-(C118/3)))*$B$9*$B$12^3</f>
        <v>882978233.39507723</v>
      </c>
      <c r="E118" s="62">
        <f t="shared" ref="E118:E149" si="20">($F$15/$F$14)^3*$F$12+((1-($F$15/$F$14)^3)*D118)</f>
        <v>1288021719.796536</v>
      </c>
      <c r="F118" s="64">
        <f t="shared" si="15"/>
        <v>2.8599477320946876</v>
      </c>
      <c r="G118" s="64">
        <f t="shared" ref="G118:G149" si="21">$F$19*F118</f>
        <v>5.7198954641893751</v>
      </c>
      <c r="H118" s="66">
        <f t="shared" si="16"/>
        <v>8.5798431962840631</v>
      </c>
    </row>
    <row r="119" spans="2:8" x14ac:dyDescent="0.25">
      <c r="B119" s="65">
        <f t="shared" si="17"/>
        <v>0.10100000000000008</v>
      </c>
      <c r="C119" s="28">
        <f t="shared" si="18"/>
        <v>0.35965279766869984</v>
      </c>
      <c r="D119" s="61">
        <f t="shared" si="19"/>
        <v>889399132.1031698</v>
      </c>
      <c r="E119" s="62">
        <f t="shared" si="20"/>
        <v>1292540129.9985268</v>
      </c>
      <c r="F119" s="64">
        <f t="shared" si="15"/>
        <v>2.8499500409515335</v>
      </c>
      <c r="G119" s="64">
        <f t="shared" si="21"/>
        <v>5.699900081903067</v>
      </c>
      <c r="H119" s="66">
        <f t="shared" si="16"/>
        <v>8.5498501228546004</v>
      </c>
    </row>
    <row r="120" spans="2:8" x14ac:dyDescent="0.25">
      <c r="B120" s="65">
        <f t="shared" si="17"/>
        <v>0.10200000000000008</v>
      </c>
      <c r="C120" s="28">
        <f t="shared" si="18"/>
        <v>0.36103779543359099</v>
      </c>
      <c r="D120" s="61">
        <f t="shared" si="19"/>
        <v>895792213.62350428</v>
      </c>
      <c r="E120" s="62">
        <f t="shared" si="20"/>
        <v>1297038965.1424661</v>
      </c>
      <c r="F120" s="64">
        <f t="shared" si="15"/>
        <v>2.8400648673004123</v>
      </c>
      <c r="G120" s="64">
        <f t="shared" si="21"/>
        <v>5.6801297346008246</v>
      </c>
      <c r="H120" s="66">
        <f t="shared" si="16"/>
        <v>8.5201946019012365</v>
      </c>
    </row>
    <row r="121" spans="2:8" x14ac:dyDescent="0.25">
      <c r="B121" s="65">
        <f t="shared" si="17"/>
        <v>0.10300000000000008</v>
      </c>
      <c r="C121" s="28">
        <f t="shared" si="18"/>
        <v>0.36241272006682423</v>
      </c>
      <c r="D121" s="61">
        <f t="shared" si="19"/>
        <v>902157740.82338905</v>
      </c>
      <c r="E121" s="62">
        <f t="shared" si="20"/>
        <v>1301518410.2090516</v>
      </c>
      <c r="F121" s="64">
        <f t="shared" si="15"/>
        <v>2.8302901960711608</v>
      </c>
      <c r="G121" s="64">
        <f t="shared" si="21"/>
        <v>5.6605803921423217</v>
      </c>
      <c r="H121" s="66">
        <f t="shared" si="16"/>
        <v>8.4908705882134825</v>
      </c>
    </row>
    <row r="122" spans="2:8" x14ac:dyDescent="0.25">
      <c r="B122" s="65">
        <f t="shared" si="17"/>
        <v>0.10400000000000008</v>
      </c>
      <c r="C122" s="28">
        <f t="shared" si="18"/>
        <v>0.36377772499339911</v>
      </c>
      <c r="D122" s="61">
        <f t="shared" si="19"/>
        <v>908495972.16504645</v>
      </c>
      <c r="E122" s="62">
        <f t="shared" si="20"/>
        <v>1305978647.0791068</v>
      </c>
      <c r="F122" s="64">
        <f t="shared" si="15"/>
        <v>2.8206240620086276</v>
      </c>
      <c r="G122" s="64">
        <f t="shared" si="21"/>
        <v>5.6412481240172552</v>
      </c>
      <c r="H122" s="66">
        <f t="shared" si="16"/>
        <v>8.4618721860258823</v>
      </c>
    </row>
    <row r="123" spans="2:8" x14ac:dyDescent="0.25">
      <c r="B123" s="65">
        <f t="shared" si="17"/>
        <v>0.10500000000000008</v>
      </c>
      <c r="C123" s="28">
        <f t="shared" si="18"/>
        <v>0.36513295991666034</v>
      </c>
      <c r="D123" s="61">
        <f t="shared" si="19"/>
        <v>914807161.81687713</v>
      </c>
      <c r="E123" s="62">
        <f t="shared" si="20"/>
        <v>1310419854.6118765</v>
      </c>
      <c r="F123" s="64">
        <f t="shared" si="15"/>
        <v>2.811064548096184</v>
      </c>
      <c r="G123" s="64">
        <f t="shared" si="21"/>
        <v>5.622129096192368</v>
      </c>
      <c r="H123" s="66">
        <f t="shared" si="16"/>
        <v>8.4331936442885524</v>
      </c>
    </row>
    <row r="124" spans="2:8" x14ac:dyDescent="0.25">
      <c r="B124" s="65">
        <f t="shared" si="17"/>
        <v>0.10600000000000008</v>
      </c>
      <c r="C124" s="28">
        <f t="shared" si="18"/>
        <v>0.36647857094264086</v>
      </c>
      <c r="D124" s="61">
        <f t="shared" si="19"/>
        <v>921091559.76092398</v>
      </c>
      <c r="E124" s="62">
        <f t="shared" si="20"/>
        <v>1314842208.7206502</v>
      </c>
      <c r="F124" s="64">
        <f t="shared" si="15"/>
        <v>2.8016097840402012</v>
      </c>
      <c r="G124" s="64">
        <f t="shared" si="21"/>
        <v>5.6032195680804024</v>
      </c>
      <c r="H124" s="66">
        <f t="shared" si="16"/>
        <v>8.4048293521206041</v>
      </c>
    </row>
    <row r="125" spans="2:8" x14ac:dyDescent="0.25">
      <c r="B125" s="65">
        <f t="shared" si="17"/>
        <v>0.10700000000000008</v>
      </c>
      <c r="C125" s="28">
        <f t="shared" si="18"/>
        <v>0.36781470069912547</v>
      </c>
      <c r="D125" s="61">
        <f t="shared" si="19"/>
        <v>927349411.89669728</v>
      </c>
      <c r="E125" s="62">
        <f t="shared" si="20"/>
        <v>1319245882.4458241</v>
      </c>
      <c r="F125" s="64">
        <f t="shared" si="15"/>
        <v>2.7922579448127061</v>
      </c>
      <c r="G125" s="64">
        <f t="shared" si="21"/>
        <v>5.5845158896254121</v>
      </c>
      <c r="H125" s="66">
        <f t="shared" si="16"/>
        <v>8.3767738344381186</v>
      </c>
    </row>
    <row r="126" spans="2:8" x14ac:dyDescent="0.25">
      <c r="B126" s="65">
        <f t="shared" si="17"/>
        <v>0.10800000000000008</v>
      </c>
      <c r="C126" s="28">
        <f t="shared" si="18"/>
        <v>0.36914148844970512</v>
      </c>
      <c r="D126" s="61">
        <f t="shared" si="19"/>
        <v>933580960.14152515</v>
      </c>
      <c r="E126" s="62">
        <f t="shared" si="20"/>
        <v>1323631046.0255177</v>
      </c>
      <c r="F126" s="64">
        <f t="shared" si="15"/>
        <v>2.7830072492495663</v>
      </c>
      <c r="G126" s="64">
        <f t="shared" si="21"/>
        <v>5.5660144984991327</v>
      </c>
      <c r="H126" s="66">
        <f t="shared" si="16"/>
        <v>8.349021747748699</v>
      </c>
    </row>
    <row r="127" spans="2:8" x14ac:dyDescent="0.25">
      <c r="B127" s="65">
        <f t="shared" si="17"/>
        <v>0.10900000000000008</v>
      </c>
      <c r="C127" s="28">
        <f t="shared" si="18"/>
        <v>0.370459070203078</v>
      </c>
      <c r="D127" s="61">
        <f t="shared" si="19"/>
        <v>939786442.5275656</v>
      </c>
      <c r="E127" s="62">
        <f t="shared" si="20"/>
        <v>1327997866.9638424</v>
      </c>
      <c r="F127" s="64">
        <f t="shared" si="15"/>
        <v>2.7738559587017</v>
      </c>
      <c r="G127" s="64">
        <f t="shared" si="21"/>
        <v>5.5477119174034</v>
      </c>
      <c r="H127" s="66">
        <f t="shared" si="16"/>
        <v>8.3215678761050995</v>
      </c>
    </row>
    <row r="128" spans="2:8" x14ac:dyDescent="0.25">
      <c r="B128" s="65">
        <f t="shared" si="17"/>
        <v>0.11000000000000008</v>
      </c>
      <c r="C128" s="28">
        <f t="shared" si="18"/>
        <v>0.37176757881783634</v>
      </c>
      <c r="D128" s="61">
        <f t="shared" si="19"/>
        <v>945966093.29562771</v>
      </c>
      <c r="E128" s="62">
        <f t="shared" si="20"/>
        <v>1332346510.0969234</v>
      </c>
      <c r="F128" s="64">
        <f t="shared" si="15"/>
        <v>2.7648023757369455</v>
      </c>
      <c r="G128" s="64">
        <f t="shared" si="21"/>
        <v>5.5296047514738911</v>
      </c>
      <c r="H128" s="66">
        <f t="shared" si="16"/>
        <v>8.2944071272108371</v>
      </c>
    </row>
    <row r="129" spans="2:8" x14ac:dyDescent="0.25">
      <c r="B129" s="65">
        <f t="shared" si="17"/>
        <v>0.11100000000000008</v>
      </c>
      <c r="C129" s="28">
        <f t="shared" si="18"/>
        <v>0.37306714410296443</v>
      </c>
      <c r="D129" s="61">
        <f t="shared" si="19"/>
        <v>952120142.98593068</v>
      </c>
      <c r="E129" s="62">
        <f t="shared" si="20"/>
        <v>1336677137.6567659</v>
      </c>
      <c r="F129" s="64">
        <f t="shared" si="15"/>
        <v>2.7558448428903271</v>
      </c>
      <c r="G129" s="64">
        <f t="shared" si="21"/>
        <v>5.5116896857806541</v>
      </c>
      <c r="H129" s="66">
        <f t="shared" si="16"/>
        <v>8.267534528670982</v>
      </c>
    </row>
    <row r="130" spans="2:8" x14ac:dyDescent="0.25">
      <c r="B130" s="65">
        <f t="shared" si="17"/>
        <v>0.11200000000000009</v>
      </c>
      <c r="C130" s="28">
        <f t="shared" si="18"/>
        <v>0.3743578929142613</v>
      </c>
      <c r="D130" s="61">
        <f t="shared" si="19"/>
        <v>958248818.52592766</v>
      </c>
      <c r="E130" s="62">
        <f t="shared" si="20"/>
        <v>1340989909.3330603</v>
      </c>
      <c r="F130" s="64">
        <f t="shared" si="15"/>
        <v>2.7469817414605853</v>
      </c>
      <c r="G130" s="64">
        <f t="shared" si="21"/>
        <v>5.4939634829211705</v>
      </c>
      <c r="H130" s="66">
        <f t="shared" si="16"/>
        <v>8.2409452243817558</v>
      </c>
    </row>
    <row r="131" spans="2:8" x14ac:dyDescent="0.25">
      <c r="B131" s="65">
        <f t="shared" si="17"/>
        <v>0.11300000000000009</v>
      </c>
      <c r="C131" s="28">
        <f t="shared" si="18"/>
        <v>0.37563994924688682</v>
      </c>
      <c r="D131" s="61">
        <f t="shared" si="19"/>
        <v>964352343.31531417</v>
      </c>
      <c r="E131" s="62">
        <f t="shared" si="20"/>
        <v>1345284982.3329988</v>
      </c>
      <c r="F131" s="64">
        <f t="shared" si="15"/>
        <v>2.7382114903509573</v>
      </c>
      <c r="G131" s="64">
        <f t="shared" si="21"/>
        <v>5.4764229807019147</v>
      </c>
      <c r="H131" s="66">
        <f t="shared" si="16"/>
        <v>8.2146344710528716</v>
      </c>
    </row>
    <row r="132" spans="2:8" x14ac:dyDescent="0.25">
      <c r="B132" s="65">
        <f t="shared" si="17"/>
        <v>0.11400000000000009</v>
      </c>
      <c r="C132" s="28">
        <f t="shared" si="18"/>
        <v>0.37691343432421981</v>
      </c>
      <c r="D132" s="61">
        <f t="shared" si="19"/>
        <v>970430937.30833757</v>
      </c>
      <c r="E132" s="62">
        <f t="shared" si="20"/>
        <v>1349562511.4392004</v>
      </c>
      <c r="F132" s="64">
        <f t="shared" si="15"/>
        <v>2.7295325449522583</v>
      </c>
      <c r="G132" s="64">
        <f t="shared" si="21"/>
        <v>5.4590650899045166</v>
      </c>
      <c r="H132" s="66">
        <f t="shared" si="16"/>
        <v>8.1885976348567748</v>
      </c>
    </row>
    <row r="133" spans="2:8" x14ac:dyDescent="0.25">
      <c r="B133" s="65">
        <f t="shared" si="17"/>
        <v>0.11500000000000009</v>
      </c>
      <c r="C133" s="28">
        <f t="shared" si="18"/>
        <v>0.37817846668320804</v>
      </c>
      <c r="D133" s="61">
        <f t="shared" si="19"/>
        <v>976484817.09350848</v>
      </c>
      <c r="E133" s="62">
        <f t="shared" si="20"/>
        <v>1353822649.0658021</v>
      </c>
      <c r="F133" s="64">
        <f t="shared" si="15"/>
        <v>2.7209433960664651</v>
      </c>
      <c r="G133" s="64">
        <f t="shared" si="21"/>
        <v>5.4418867921329301</v>
      </c>
      <c r="H133" s="66">
        <f t="shared" si="16"/>
        <v>8.1628301881993952</v>
      </c>
    </row>
    <row r="134" spans="2:8" x14ac:dyDescent="0.25">
      <c r="B134" s="65">
        <f t="shared" si="17"/>
        <v>0.11600000000000009</v>
      </c>
      <c r="C134" s="28">
        <f t="shared" si="18"/>
        <v>0.37943516225637447</v>
      </c>
      <c r="D134" s="61">
        <f t="shared" si="19"/>
        <v>982514195.97082734</v>
      </c>
      <c r="E134" s="62">
        <f t="shared" si="20"/>
        <v>1358065545.3128045</v>
      </c>
      <c r="F134" s="64">
        <f t="shared" si="15"/>
        <v>2.7124425688690437</v>
      </c>
      <c r="G134" s="64">
        <f t="shared" si="21"/>
        <v>5.4248851377380873</v>
      </c>
      <c r="H134" s="66">
        <f t="shared" si="16"/>
        <v>8.137327706607131</v>
      </c>
    </row>
    <row r="135" spans="2:8" x14ac:dyDescent="0.25">
      <c r="B135" s="65">
        <f t="shared" si="17"/>
        <v>0.11700000000000009</v>
      </c>
      <c r="C135" s="28">
        <f t="shared" si="18"/>
        <v>0.38068363445064185</v>
      </c>
      <c r="D135" s="61">
        <f t="shared" si="19"/>
        <v>988519284.02661514</v>
      </c>
      <c r="E135" s="62">
        <f t="shared" si="20"/>
        <v>1362291348.0187292</v>
      </c>
      <c r="F135" s="64">
        <f t="shared" si="15"/>
        <v>2.7040286219083858</v>
      </c>
      <c r="G135" s="64">
        <f t="shared" si="21"/>
        <v>5.4080572438167716</v>
      </c>
      <c r="H135" s="66">
        <f t="shared" si="16"/>
        <v>8.1120858657251578</v>
      </c>
    </row>
    <row r="136" spans="2:8" x14ac:dyDescent="0.25">
      <c r="B136" s="65">
        <f t="shared" si="17"/>
        <v>0.11800000000000009</v>
      </c>
      <c r="C136" s="28">
        <f t="shared" si="18"/>
        <v>0.38192399422312195</v>
      </c>
      <c r="D136" s="61">
        <f t="shared" si="19"/>
        <v>994500288.2060473</v>
      </c>
      <c r="E136" s="62">
        <f t="shared" si="20"/>
        <v>1366500202.8116629</v>
      </c>
      <c r="F136" s="64">
        <f t="shared" si="15"/>
        <v>2.6957001461407777</v>
      </c>
      <c r="G136" s="64">
        <f t="shared" si="21"/>
        <v>5.3914002922815554</v>
      </c>
      <c r="H136" s="66">
        <f t="shared" si="16"/>
        <v>8.0871004384223326</v>
      </c>
    </row>
    <row r="137" spans="2:8" x14ac:dyDescent="0.25">
      <c r="B137" s="65">
        <f t="shared" si="17"/>
        <v>0.11900000000000009</v>
      </c>
      <c r="C137" s="28">
        <f t="shared" si="18"/>
        <v>0.38315635015401339</v>
      </c>
      <c r="D137" s="61">
        <f t="shared" si="19"/>
        <v>1000457412.3834782</v>
      </c>
      <c r="E137" s="62">
        <f t="shared" si="20"/>
        <v>1370692253.1587439</v>
      </c>
      <c r="F137" s="64">
        <f t="shared" si="15"/>
        <v>2.6874557639994077</v>
      </c>
      <c r="G137" s="64">
        <f t="shared" si="21"/>
        <v>5.3749115279988153</v>
      </c>
      <c r="H137" s="66">
        <f t="shared" si="16"/>
        <v>8.062367291998223</v>
      </c>
    </row>
    <row r="138" spans="2:8" x14ac:dyDescent="0.25">
      <c r="B138" s="65">
        <f t="shared" si="17"/>
        <v>0.12000000000000009</v>
      </c>
      <c r="C138" s="28">
        <f t="shared" si="18"/>
        <v>0.38438080851673978</v>
      </c>
      <c r="D138" s="61">
        <f t="shared" si="19"/>
        <v>1006390857.4306406</v>
      </c>
      <c r="E138" s="62">
        <f t="shared" si="20"/>
        <v>1374867640.4141545</v>
      </c>
      <c r="F138" s="64">
        <f t="shared" si="15"/>
        <v>2.6792941284960055</v>
      </c>
      <c r="G138" s="64">
        <f t="shared" si="21"/>
        <v>5.3585882569920109</v>
      </c>
      <c r="H138" s="66">
        <f t="shared" si="16"/>
        <v>8.0378823854880164</v>
      </c>
    </row>
    <row r="139" spans="2:8" x14ac:dyDescent="0.25">
      <c r="B139" s="65">
        <f t="shared" si="17"/>
        <v>0.12100000000000009</v>
      </c>
      <c r="C139" s="28">
        <f t="shared" si="18"/>
        <v>0.38559747334545608</v>
      </c>
      <c r="D139" s="61">
        <f t="shared" si="19"/>
        <v>1012300821.2828009</v>
      </c>
      <c r="E139" s="62">
        <f t="shared" si="20"/>
        <v>1379026503.8656747</v>
      </c>
      <c r="F139" s="64">
        <f t="shared" si="15"/>
        <v>2.6712139223537457</v>
      </c>
      <c r="G139" s="64">
        <f t="shared" si="21"/>
        <v>5.3424278447074913</v>
      </c>
      <c r="H139" s="66">
        <f t="shared" si="16"/>
        <v>8.0136417670612374</v>
      </c>
    </row>
    <row r="140" spans="2:8" x14ac:dyDescent="0.25">
      <c r="B140" s="65">
        <f t="shared" si="17"/>
        <v>0.12200000000000009</v>
      </c>
      <c r="C140" s="28">
        <f t="shared" si="18"/>
        <v>0.38680644650004203</v>
      </c>
      <c r="D140" s="61">
        <f t="shared" si="19"/>
        <v>1018187499.0029498</v>
      </c>
      <c r="E140" s="62">
        <f t="shared" si="20"/>
        <v>1383168980.7798536</v>
      </c>
      <c r="F140" s="64">
        <f t="shared" si="15"/>
        <v>2.6632138571701378</v>
      </c>
      <c r="G140" s="64">
        <f t="shared" si="21"/>
        <v>5.3264277143402756</v>
      </c>
      <c r="H140" s="66">
        <f t="shared" si="16"/>
        <v>7.989641571510413</v>
      </c>
    </row>
    <row r="141" spans="2:8" x14ac:dyDescent="0.25">
      <c r="B141" s="65">
        <f t="shared" si="17"/>
        <v>0.1230000000000001</v>
      </c>
      <c r="C141" s="28">
        <f t="shared" si="18"/>
        <v>0.38800782772869546</v>
      </c>
      <c r="D141" s="61">
        <f t="shared" si="19"/>
        <v>1024051082.8440996</v>
      </c>
      <c r="E141" s="62">
        <f t="shared" si="20"/>
        <v>1387295206.445848</v>
      </c>
      <c r="F141" s="64">
        <f t="shared" si="15"/>
        <v>2.655292672608677</v>
      </c>
      <c r="G141" s="64">
        <f t="shared" si="21"/>
        <v>5.3105853452173539</v>
      </c>
      <c r="H141" s="66">
        <f t="shared" si="16"/>
        <v>7.9658780178260304</v>
      </c>
    </row>
    <row r="142" spans="2:8" x14ac:dyDescent="0.25">
      <c r="B142" s="65">
        <f t="shared" si="17"/>
        <v>0.1240000000000001</v>
      </c>
      <c r="C142" s="28">
        <f t="shared" si="18"/>
        <v>0.38920171472823445</v>
      </c>
      <c r="D142" s="61">
        <f t="shared" si="19"/>
        <v>1029891762.3097563</v>
      </c>
      <c r="E142" s="62">
        <f t="shared" si="20"/>
        <v>1391405314.2179766</v>
      </c>
      <c r="F142" s="64">
        <f t="shared" si="15"/>
        <v>2.6474491356180918</v>
      </c>
      <c r="G142" s="64">
        <f t="shared" si="21"/>
        <v>5.2948982712361836</v>
      </c>
      <c r="H142" s="66">
        <f t="shared" si="16"/>
        <v>7.9423474068542754</v>
      </c>
    </row>
    <row r="143" spans="2:8" x14ac:dyDescent="0.25">
      <c r="B143" s="65">
        <f t="shared" si="17"/>
        <v>0.12500000000000008</v>
      </c>
      <c r="C143" s="28">
        <f t="shared" si="18"/>
        <v>0.39038820320220774</v>
      </c>
      <c r="D143" s="61">
        <f t="shared" si="19"/>
        <v>1035709724.2126426</v>
      </c>
      <c r="E143" s="62">
        <f t="shared" si="20"/>
        <v>1395499435.5570447</v>
      </c>
      <c r="F143" s="64">
        <f t="shared" si="15"/>
        <v>2.63968203967806</v>
      </c>
      <c r="G143" s="64">
        <f t="shared" si="21"/>
        <v>5.2793640793561201</v>
      </c>
      <c r="H143" s="66">
        <f t="shared" si="16"/>
        <v>7.9190461190341797</v>
      </c>
    </row>
    <row r="144" spans="2:8" x14ac:dyDescent="0.25">
      <c r="B144" s="65">
        <f t="shared" si="17"/>
        <v>0.12600000000000008</v>
      </c>
      <c r="C144" s="28">
        <f t="shared" si="18"/>
        <v>0.39156738691691156</v>
      </c>
      <c r="D144" s="61">
        <f t="shared" si="19"/>
        <v>1041505152.7317237</v>
      </c>
      <c r="E144" s="62">
        <f t="shared" si="20"/>
        <v>1399577700.0704722</v>
      </c>
      <c r="F144" s="64">
        <f t="shared" si="15"/>
        <v>2.6319902040703562</v>
      </c>
      <c r="G144" s="64">
        <f t="shared" si="21"/>
        <v>5.2639804081407124</v>
      </c>
      <c r="H144" s="66">
        <f t="shared" si="16"/>
        <v>7.8959706122110687</v>
      </c>
    </row>
    <row r="145" spans="2:8" x14ac:dyDescent="0.25">
      <c r="B145" s="65">
        <f t="shared" si="17"/>
        <v>0.12700000000000009</v>
      </c>
      <c r="C145" s="28">
        <f t="shared" si="18"/>
        <v>0.39273935775540419</v>
      </c>
      <c r="D145" s="61">
        <f t="shared" si="19"/>
        <v>1047278229.4676095</v>
      </c>
      <c r="E145" s="62">
        <f t="shared" si="20"/>
        <v>1403640235.5512807</v>
      </c>
      <c r="F145" s="64">
        <f t="shared" si="15"/>
        <v>2.6243724731743927</v>
      </c>
      <c r="G145" s="64">
        <f t="shared" si="21"/>
        <v>5.2487449463487854</v>
      </c>
      <c r="H145" s="66">
        <f t="shared" si="16"/>
        <v>7.8731174195231777</v>
      </c>
    </row>
    <row r="146" spans="2:8" x14ac:dyDescent="0.25">
      <c r="B146" s="65">
        <f t="shared" si="17"/>
        <v>0.12800000000000009</v>
      </c>
      <c r="C146" s="28">
        <f t="shared" si="18"/>
        <v>0.393904205769603</v>
      </c>
      <c r="D146" s="61">
        <f t="shared" si="19"/>
        <v>1053029133.4963806</v>
      </c>
      <c r="E146" s="62">
        <f t="shared" si="20"/>
        <v>1407687168.0159717</v>
      </c>
      <c r="F146" s="64">
        <f t="shared" si="15"/>
        <v>2.6168277157862154</v>
      </c>
      <c r="G146" s="64">
        <f t="shared" si="21"/>
        <v>5.2336554315724308</v>
      </c>
      <c r="H146" s="66">
        <f t="shared" si="16"/>
        <v>7.8504831473586467</v>
      </c>
    </row>
    <row r="147" spans="2:8" x14ac:dyDescent="0.25">
      <c r="B147" s="65">
        <f t="shared" si="17"/>
        <v>0.12900000000000009</v>
      </c>
      <c r="C147" s="28">
        <f t="shared" si="18"/>
        <v>0.39506201923054884</v>
      </c>
      <c r="D147" s="61">
        <f t="shared" si="19"/>
        <v>1058758041.4219053</v>
      </c>
      <c r="E147" s="62">
        <f t="shared" si="20"/>
        <v>1411718621.7413406</v>
      </c>
      <c r="F147" s="64">
        <f t="shared" si="15"/>
        <v>2.6093548244600089</v>
      </c>
      <c r="G147" s="64">
        <f t="shared" si="21"/>
        <v>5.2187096489200178</v>
      </c>
      <c r="H147" s="66">
        <f t="shared" si="16"/>
        <v>7.8280644733800262</v>
      </c>
    </row>
    <row r="148" spans="2:8" x14ac:dyDescent="0.25">
      <c r="B148" s="65">
        <f t="shared" si="17"/>
        <v>0.13000000000000009</v>
      </c>
      <c r="C148" s="28">
        <f t="shared" si="18"/>
        <v>0.39621288467691484</v>
      </c>
      <c r="D148" s="61">
        <f t="shared" si="19"/>
        <v>1064465127.4266912</v>
      </c>
      <c r="E148" s="62">
        <f t="shared" si="20"/>
        <v>1415734719.3002641</v>
      </c>
      <c r="F148" s="64">
        <f t="shared" si="15"/>
        <v>2.6019527148712447</v>
      </c>
      <c r="G148" s="64">
        <f t="shared" si="21"/>
        <v>5.2039054297424894</v>
      </c>
      <c r="H148" s="66">
        <f t="shared" si="16"/>
        <v>7.8058581446137341</v>
      </c>
    </row>
    <row r="149" spans="2:8" x14ac:dyDescent="0.25">
      <c r="B149" s="65">
        <f t="shared" si="17"/>
        <v>0.13100000000000009</v>
      </c>
      <c r="C149" s="28">
        <f t="shared" si="18"/>
        <v>0.39735688696183386</v>
      </c>
      <c r="D149" s="61">
        <f t="shared" si="19"/>
        <v>1070150563.3213291</v>
      </c>
      <c r="E149" s="62">
        <f t="shared" si="20"/>
        <v>1419735581.5964909</v>
      </c>
      <c r="F149" s="64">
        <f t="shared" si="15"/>
        <v>2.5946203252006366</v>
      </c>
      <c r="G149" s="64">
        <f t="shared" si="21"/>
        <v>5.1892406504012731</v>
      </c>
      <c r="H149" s="66">
        <f t="shared" si="16"/>
        <v>7.7838609756019093</v>
      </c>
    </row>
    <row r="150" spans="2:8" x14ac:dyDescent="0.25">
      <c r="B150" s="65">
        <f t="shared" si="17"/>
        <v>0.13200000000000009</v>
      </c>
      <c r="C150" s="28">
        <f t="shared" ref="C150:C158" si="22">B150*(-1+(1+(2/(B150)))^(1/2))</f>
        <v>0.39849410929811474</v>
      </c>
      <c r="D150" s="61">
        <f t="shared" ref="D150:D158" si="23">(B150*(1-C150)*(1-(C150/3)))*$B$9*$B$12^3</f>
        <v>1075814518.5925777</v>
      </c>
      <c r="E150" s="62">
        <f t="shared" ref="E150:E158" si="24">($F$15/$F$14)^3*$F$12+((1-($F$15/$F$14)^3)*D150)</f>
        <v>1423721327.8984804</v>
      </c>
      <c r="F150" s="64">
        <f t="shared" si="15"/>
        <v>2.587356615538086</v>
      </c>
      <c r="G150" s="64">
        <f t="shared" ref="G150:G158" si="25">$F$19*F150</f>
        <v>5.1747132310761721</v>
      </c>
      <c r="H150" s="66">
        <f t="shared" si="16"/>
        <v>7.7620698466142581</v>
      </c>
    </row>
    <row r="151" spans="2:8" x14ac:dyDescent="0.25">
      <c r="B151" s="65">
        <f t="shared" si="17"/>
        <v>0.13300000000000009</v>
      </c>
      <c r="C151" s="28">
        <f t="shared" si="22"/>
        <v>0.39962463330191561</v>
      </c>
      <c r="D151" s="61">
        <f t="shared" si="23"/>
        <v>1081457160.4501348</v>
      </c>
      <c r="E151" s="62">
        <f t="shared" si="24"/>
        <v>1427692075.8723171</v>
      </c>
      <c r="F151" s="64">
        <f t="shared" ref="F151:F158" si="26">(5*($F$1)*($B$1*1000)^4)/(384*$F$4*E151)</f>
        <v>2.5801605673058621</v>
      </c>
      <c r="G151" s="64">
        <f t="shared" si="25"/>
        <v>5.1603211346117241</v>
      </c>
      <c r="H151" s="66">
        <f t="shared" ref="H151:H158" si="27">F151+G151</f>
        <v>7.7404817019175862</v>
      </c>
    </row>
    <row r="152" spans="2:8" x14ac:dyDescent="0.25">
      <c r="B152" s="65">
        <f t="shared" ref="B152:B158" si="28">B151+0.001</f>
        <v>0.13400000000000009</v>
      </c>
      <c r="C152" s="28">
        <f t="shared" si="22"/>
        <v>0.40074853903493751</v>
      </c>
      <c r="D152" s="61">
        <f t="shared" si="23"/>
        <v>1087078653.8721404</v>
      </c>
      <c r="E152" s="62">
        <f t="shared" si="24"/>
        <v>1431647941.6137285</v>
      </c>
      <c r="F152" s="64">
        <f t="shared" si="26"/>
        <v>2.5730311827002859</v>
      </c>
      <c r="G152" s="64">
        <f t="shared" si="25"/>
        <v>5.1460623654005717</v>
      </c>
      <c r="H152" s="66">
        <f t="shared" si="27"/>
        <v>7.719093548100858</v>
      </c>
    </row>
    <row r="153" spans="2:8" x14ac:dyDescent="0.25">
      <c r="B153" s="65">
        <f t="shared" si="28"/>
        <v>0.13500000000000009</v>
      </c>
      <c r="C153" s="28">
        <f t="shared" si="22"/>
        <v>0.40186590504519848</v>
      </c>
      <c r="D153" s="61">
        <f t="shared" si="23"/>
        <v>1092679161.6494555</v>
      </c>
      <c r="E153" s="62">
        <f t="shared" si="24"/>
        <v>1435589039.6792464</v>
      </c>
      <c r="F153" s="64">
        <f t="shared" si="26"/>
        <v>2.5659674841512059</v>
      </c>
      <c r="G153" s="64">
        <f t="shared" si="25"/>
        <v>5.1319349683024118</v>
      </c>
      <c r="H153" s="66">
        <f t="shared" si="27"/>
        <v>7.6979024524536177</v>
      </c>
    </row>
    <row r="154" spans="2:8" x14ac:dyDescent="0.25">
      <c r="B154" s="65">
        <f t="shared" si="28"/>
        <v>0.13600000000000009</v>
      </c>
      <c r="C154" s="28">
        <f t="shared" si="22"/>
        <v>0.40297680840644723</v>
      </c>
      <c r="D154" s="61">
        <f t="shared" si="23"/>
        <v>1098258844.4287579</v>
      </c>
      <c r="E154" s="62">
        <f t="shared" si="24"/>
        <v>1439515483.1165333</v>
      </c>
      <c r="F154" s="64">
        <f t="shared" si="26"/>
        <v>2.5589685137986087</v>
      </c>
      <c r="G154" s="64">
        <f t="shared" si="25"/>
        <v>5.1179370275972174</v>
      </c>
      <c r="H154" s="66">
        <f t="shared" si="27"/>
        <v>7.6769055413958256</v>
      </c>
    </row>
    <row r="155" spans="2:8" x14ac:dyDescent="0.25">
      <c r="B155" s="65">
        <f t="shared" si="28"/>
        <v>0.13700000000000009</v>
      </c>
      <c r="C155" s="28">
        <f t="shared" si="22"/>
        <v>0.40408132475627001</v>
      </c>
      <c r="D155" s="61">
        <f t="shared" si="23"/>
        <v>1103817860.7544966</v>
      </c>
      <c r="E155" s="62">
        <f t="shared" si="24"/>
        <v>1443427383.4939051</v>
      </c>
      <c r="F155" s="64">
        <f t="shared" si="26"/>
        <v>2.5520333329857157</v>
      </c>
      <c r="G155" s="64">
        <f t="shared" si="25"/>
        <v>5.1040666659714313</v>
      </c>
      <c r="H155" s="66">
        <f t="shared" si="27"/>
        <v>7.6560999989571474</v>
      </c>
    </row>
    <row r="156" spans="2:8" x14ac:dyDescent="0.25">
      <c r="B156" s="65">
        <f t="shared" si="28"/>
        <v>0.13800000000000009</v>
      </c>
      <c r="C156" s="28">
        <f t="shared" si="22"/>
        <v>0.40517952833294452</v>
      </c>
      <c r="D156" s="61">
        <f t="shared" si="23"/>
        <v>1109356367.1097376</v>
      </c>
      <c r="E156" s="62">
        <f t="shared" si="24"/>
        <v>1447324850.9290748</v>
      </c>
      <c r="F156" s="64">
        <f t="shared" si="26"/>
        <v>2.5451610217679583</v>
      </c>
      <c r="G156" s="64">
        <f t="shared" si="25"/>
        <v>5.0903220435359167</v>
      </c>
      <c r="H156" s="66">
        <f t="shared" si="27"/>
        <v>7.635483065303875</v>
      </c>
    </row>
    <row r="157" spans="2:8" x14ac:dyDescent="0.25">
      <c r="B157" s="65">
        <f t="shared" si="28"/>
        <v>0.1390000000000001</v>
      </c>
      <c r="C157" s="28">
        <f t="shared" si="22"/>
        <v>0.40627149201108992</v>
      </c>
      <c r="D157" s="61">
        <f t="shared" si="23"/>
        <v>1114874517.955946</v>
      </c>
      <c r="E157" s="62">
        <f t="shared" si="24"/>
        <v>1451207994.117147</v>
      </c>
      <c r="F157" s="64">
        <f t="shared" si="26"/>
        <v>2.5383506784372369</v>
      </c>
      <c r="G157" s="64">
        <f t="shared" si="25"/>
        <v>5.0767013568744739</v>
      </c>
      <c r="H157" s="66">
        <f t="shared" si="27"/>
        <v>7.6150520353117113</v>
      </c>
    </row>
    <row r="158" spans="2:8" ht="15.75" thickBot="1" x14ac:dyDescent="0.3">
      <c r="B158" s="67">
        <f t="shared" si="28"/>
        <v>0.1400000000000001</v>
      </c>
      <c r="C158" s="112">
        <f t="shared" si="22"/>
        <v>0.40735728733616045</v>
      </c>
      <c r="D158" s="71">
        <f t="shared" si="23"/>
        <v>1120372465.7717335</v>
      </c>
      <c r="E158" s="72">
        <f t="shared" si="24"/>
        <v>1455076920.3578866</v>
      </c>
      <c r="F158" s="69">
        <f t="shared" si="26"/>
        <v>2.5316014190609084</v>
      </c>
      <c r="G158" s="69">
        <f t="shared" si="25"/>
        <v>5.0632028381218168</v>
      </c>
      <c r="H158" s="73">
        <f t="shared" si="27"/>
        <v>7.5948042571827248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61"/>
  <sheetViews>
    <sheetView zoomScale="110" zoomScaleNormal="110" workbookViewId="0">
      <selection activeCell="D17" sqref="D17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0" max="10" width="18.5703125" customWidth="1"/>
    <col min="13" max="13" width="12.85546875" customWidth="1"/>
    <col min="14" max="14" width="12.5703125" bestFit="1" customWidth="1"/>
    <col min="15" max="15" width="9.5703125" bestFit="1" customWidth="1"/>
    <col min="16" max="16" width="8.5703125" bestFit="1" customWidth="1"/>
    <col min="17" max="17" width="7.5703125" customWidth="1"/>
    <col min="18" max="18" width="9.28515625" customWidth="1"/>
    <col min="19" max="19" width="8" customWidth="1"/>
    <col min="20" max="20" width="8.28515625" customWidth="1"/>
  </cols>
  <sheetData>
    <row r="1" spans="1:19" ht="15.75" thickBot="1" x14ac:dyDescent="0.3">
      <c r="A1" s="26" t="s">
        <v>0</v>
      </c>
      <c r="B1" s="4">
        <v>4.5</v>
      </c>
      <c r="C1" s="1" t="s">
        <v>15</v>
      </c>
      <c r="E1" s="7" t="s">
        <v>32</v>
      </c>
      <c r="F1" s="12">
        <f>B3+B4*B5</f>
        <v>18.809735413443658</v>
      </c>
      <c r="G1" s="13" t="s">
        <v>17</v>
      </c>
      <c r="I1" s="17" t="s">
        <v>39</v>
      </c>
      <c r="J1" s="39">
        <f>F5*F15*1000/1000000000000</f>
        <v>23918.496303158259</v>
      </c>
      <c r="K1" s="10" t="s">
        <v>40</v>
      </c>
      <c r="M1" s="22" t="s">
        <v>47</v>
      </c>
      <c r="N1" s="34">
        <f>J12*B1^2/8*1000</f>
        <v>6.5960912052117321E-2</v>
      </c>
      <c r="O1" s="21" t="s">
        <v>12</v>
      </c>
      <c r="P1" s="36"/>
      <c r="Q1" s="48"/>
      <c r="R1" s="50"/>
      <c r="S1" s="36"/>
    </row>
    <row r="2" spans="1:19" ht="15.75" thickBot="1" x14ac:dyDescent="0.3">
      <c r="A2" s="27" t="s">
        <v>64</v>
      </c>
      <c r="B2" s="29">
        <f>J8*8/B1^2</f>
        <v>22.799679289022613</v>
      </c>
      <c r="C2" s="2" t="s">
        <v>17</v>
      </c>
      <c r="E2" s="9" t="s">
        <v>19</v>
      </c>
      <c r="F2" s="54">
        <f>B3+B4</f>
        <v>22.799679289022613</v>
      </c>
      <c r="G2" s="16" t="s">
        <v>17</v>
      </c>
      <c r="I2" s="18" t="s">
        <v>41</v>
      </c>
      <c r="J2" s="40">
        <f>F5*F16*1000/1000000000000</f>
        <v>1604.6269029506475</v>
      </c>
      <c r="K2" s="11" t="s">
        <v>40</v>
      </c>
      <c r="M2" s="24" t="s">
        <v>48</v>
      </c>
      <c r="N2" s="33">
        <f>J14*B1^2/8*1000</f>
        <v>2.1266417037509253</v>
      </c>
      <c r="O2" s="25" t="s">
        <v>12</v>
      </c>
      <c r="P2" s="36"/>
      <c r="Q2" s="36"/>
      <c r="R2" s="36"/>
      <c r="S2" s="36"/>
    </row>
    <row r="3" spans="1:19" ht="15.75" thickBot="1" x14ac:dyDescent="0.3">
      <c r="A3" s="27" t="s">
        <v>60</v>
      </c>
      <c r="B3" s="29">
        <f>B2*B6</f>
        <v>17.099759466766962</v>
      </c>
      <c r="C3" s="2" t="s">
        <v>17</v>
      </c>
      <c r="M3" s="22" t="s">
        <v>49</v>
      </c>
      <c r="N3" s="23">
        <f>N9*N2+(1-N9)*N1</f>
        <v>1.6687126389289679</v>
      </c>
      <c r="O3" s="21" t="s">
        <v>12</v>
      </c>
      <c r="P3" s="36"/>
      <c r="Q3" s="36"/>
      <c r="R3" s="28"/>
      <c r="S3" s="36"/>
    </row>
    <row r="4" spans="1:19" ht="15.75" thickBot="1" x14ac:dyDescent="0.3">
      <c r="A4" s="27" t="s">
        <v>61</v>
      </c>
      <c r="B4" s="29">
        <f>B2*B7</f>
        <v>5.6999198222556533</v>
      </c>
      <c r="C4" s="2" t="s">
        <v>17</v>
      </c>
      <c r="E4" s="7" t="s">
        <v>8</v>
      </c>
      <c r="F4" s="30">
        <f>22000*(($B$15+8)/10)^(0.3)</f>
        <v>31475.806210019346</v>
      </c>
      <c r="G4" s="13" t="s">
        <v>7</v>
      </c>
      <c r="I4" s="19" t="s">
        <v>42</v>
      </c>
      <c r="J4" s="20">
        <f>(5*(F1)*B1^4)/(384*J1)*1000</f>
        <v>4.1989204660934165</v>
      </c>
      <c r="K4" s="21" t="s">
        <v>12</v>
      </c>
      <c r="Q4" s="36"/>
      <c r="R4" s="28"/>
      <c r="S4" s="36"/>
    </row>
    <row r="5" spans="1:19" ht="15.75" thickBot="1" x14ac:dyDescent="0.3">
      <c r="A5" s="27" t="s">
        <v>14</v>
      </c>
      <c r="B5" s="5">
        <v>0.3</v>
      </c>
      <c r="C5" s="2"/>
      <c r="E5" s="8" t="s">
        <v>70</v>
      </c>
      <c r="F5" s="31">
        <f>F4/(1+B9)</f>
        <v>10491.935403339781</v>
      </c>
      <c r="G5" s="15" t="s">
        <v>7</v>
      </c>
      <c r="I5" s="22" t="s">
        <v>43</v>
      </c>
      <c r="J5" s="23">
        <f>(5*(F1)*B1^4)/(384*J2)*1000</f>
        <v>62.58891924398943</v>
      </c>
      <c r="K5" s="21" t="s">
        <v>12</v>
      </c>
      <c r="M5" s="22" t="s">
        <v>30</v>
      </c>
      <c r="N5" s="34">
        <f>N3+J6</f>
        <v>51.282076598941508</v>
      </c>
      <c r="O5" s="21" t="s">
        <v>12</v>
      </c>
      <c r="Q5" s="36"/>
      <c r="R5" s="28"/>
      <c r="S5" s="36"/>
    </row>
    <row r="6" spans="1:19" ht="15.75" thickBot="1" x14ac:dyDescent="0.3">
      <c r="A6" s="27" t="s">
        <v>62</v>
      </c>
      <c r="B6" s="5">
        <v>0.75</v>
      </c>
      <c r="C6" s="2"/>
      <c r="E6" s="9" t="s">
        <v>56</v>
      </c>
      <c r="F6" s="59">
        <f>0.3*B15^(2/3)</f>
        <v>2.5649639200150443</v>
      </c>
      <c r="G6" s="16" t="s">
        <v>7</v>
      </c>
      <c r="I6" s="22" t="s">
        <v>44</v>
      </c>
      <c r="J6" s="23">
        <f>J5*N9+J4*(1-N9)</f>
        <v>49.613363960012542</v>
      </c>
      <c r="K6" s="21" t="s">
        <v>12</v>
      </c>
      <c r="Q6" s="36"/>
      <c r="R6" s="28"/>
      <c r="S6" s="36"/>
    </row>
    <row r="7" spans="1:19" ht="15.75" thickBot="1" x14ac:dyDescent="0.3">
      <c r="A7" s="27" t="s">
        <v>63</v>
      </c>
      <c r="B7" s="5">
        <v>0.25</v>
      </c>
      <c r="C7" s="2"/>
      <c r="O7" s="36"/>
      <c r="Q7" s="36"/>
      <c r="R7" s="28"/>
      <c r="S7" s="36"/>
    </row>
    <row r="8" spans="1:19" ht="15.75" thickBot="1" x14ac:dyDescent="0.3">
      <c r="A8" s="27" t="s">
        <v>67</v>
      </c>
      <c r="B8" s="5">
        <v>1.5</v>
      </c>
      <c r="C8" s="2"/>
      <c r="E8" s="7" t="s">
        <v>65</v>
      </c>
      <c r="F8" s="74">
        <v>4.0000000000000001E-3</v>
      </c>
      <c r="G8" s="13"/>
      <c r="I8" s="7" t="s">
        <v>20</v>
      </c>
      <c r="J8" s="12">
        <f>J9*B8</f>
        <v>57.711688200338493</v>
      </c>
      <c r="K8" s="13" t="s">
        <v>18</v>
      </c>
      <c r="M8" s="48"/>
      <c r="N8" s="36"/>
      <c r="Q8" s="36"/>
      <c r="R8" s="28"/>
      <c r="S8" s="36"/>
    </row>
    <row r="9" spans="1:19" ht="15.75" thickBot="1" x14ac:dyDescent="0.3">
      <c r="A9" s="27" t="s">
        <v>34</v>
      </c>
      <c r="B9" s="5">
        <v>2</v>
      </c>
      <c r="C9" s="37"/>
      <c r="E9" s="8" t="s">
        <v>71</v>
      </c>
      <c r="F9" s="32">
        <f>F8*(1+B9)</f>
        <v>1.2E-2</v>
      </c>
      <c r="G9" s="15"/>
      <c r="I9" s="8" t="s">
        <v>16</v>
      </c>
      <c r="J9" s="14">
        <f>1/6*(B11*B12^2)*F6/1000000</f>
        <v>38.474458800225662</v>
      </c>
      <c r="K9" s="15" t="s">
        <v>18</v>
      </c>
      <c r="M9" s="113" t="s">
        <v>36</v>
      </c>
      <c r="N9" s="114">
        <f>1-(0.5*(J9/J8)^2)</f>
        <v>0.77777777777777779</v>
      </c>
    </row>
    <row r="10" spans="1:19" ht="15.75" thickBot="1" x14ac:dyDescent="0.3">
      <c r="A10" s="27" t="s">
        <v>69</v>
      </c>
      <c r="B10" s="106">
        <v>2.0000000000000001E-4</v>
      </c>
      <c r="C10" s="37"/>
      <c r="E10" s="8" t="s">
        <v>66</v>
      </c>
      <c r="F10" s="31">
        <f>(0.5*(1/(B14/B12)^2)+F9)/((1/(B14/B12))+F9)</f>
        <v>0.60396039603960383</v>
      </c>
      <c r="G10" s="15"/>
      <c r="I10" s="9" t="s">
        <v>68</v>
      </c>
      <c r="J10" s="54">
        <f>J8*((B3/(B2))+(B4/(B2))*B5)</f>
        <v>47.612142765279259</v>
      </c>
      <c r="K10" s="16" t="s">
        <v>18</v>
      </c>
    </row>
    <row r="11" spans="1:19" ht="15.75" thickBot="1" x14ac:dyDescent="0.3">
      <c r="A11" s="27" t="s">
        <v>1</v>
      </c>
      <c r="B11" s="5">
        <v>1000</v>
      </c>
      <c r="C11" s="2" t="s">
        <v>12</v>
      </c>
      <c r="E11" s="8" t="s">
        <v>75</v>
      </c>
      <c r="F11" s="31">
        <f>F9*(-1+(1+(2/(F9)))^(1/2))</f>
        <v>0.14338339679644024</v>
      </c>
      <c r="G11" s="15"/>
    </row>
    <row r="12" spans="1:19" ht="15.75" thickBot="1" x14ac:dyDescent="0.3">
      <c r="A12" s="27" t="s">
        <v>2</v>
      </c>
      <c r="B12" s="5">
        <v>300</v>
      </c>
      <c r="C12" s="2" t="s">
        <v>12</v>
      </c>
      <c r="E12" s="8" t="s">
        <v>72</v>
      </c>
      <c r="F12" s="31">
        <f>F10*B14</f>
        <v>150.99009900990094</v>
      </c>
      <c r="G12" s="15" t="s">
        <v>12</v>
      </c>
      <c r="J12" s="77">
        <f>F9*B10*10^3*B11*B14*(B12-B13-F12)/F15</f>
        <v>2.6058631921824123E-5</v>
      </c>
      <c r="K12" s="78" t="s">
        <v>46</v>
      </c>
    </row>
    <row r="13" spans="1:19" ht="15.75" customHeight="1" thickBot="1" x14ac:dyDescent="0.3">
      <c r="A13" s="27" t="s">
        <v>24</v>
      </c>
      <c r="B13" s="5">
        <v>50</v>
      </c>
      <c r="C13" s="2" t="s">
        <v>12</v>
      </c>
      <c r="E13" s="9" t="s">
        <v>76</v>
      </c>
      <c r="F13" s="59">
        <f>F11*B14</f>
        <v>35.845849199110063</v>
      </c>
      <c r="G13" s="16" t="s">
        <v>12</v>
      </c>
    </row>
    <row r="14" spans="1:19" ht="15.75" customHeight="1" thickBot="1" x14ac:dyDescent="0.3">
      <c r="A14" s="27" t="s">
        <v>25</v>
      </c>
      <c r="B14" s="5">
        <f>B12-B13</f>
        <v>250</v>
      </c>
      <c r="C14" s="2" t="s">
        <v>12</v>
      </c>
      <c r="I14" s="36"/>
      <c r="J14" s="77">
        <f>F9*B10*10^3*B11*B14*(B12-B13-F13)/F16</f>
        <v>8.4015474716085952E-4</v>
      </c>
      <c r="K14" s="78" t="s">
        <v>46</v>
      </c>
    </row>
    <row r="15" spans="1:19" ht="15" customHeight="1" x14ac:dyDescent="0.25">
      <c r="A15" s="27" t="s">
        <v>3</v>
      </c>
      <c r="B15" s="5">
        <v>25</v>
      </c>
      <c r="C15" s="2" t="s">
        <v>7</v>
      </c>
      <c r="E15" s="7" t="s">
        <v>37</v>
      </c>
      <c r="F15" s="110">
        <f>((1/12)*(1/(B14/B12)^3)+(1/(B14/B12))*(F10-0.5*(1/(B14/B12)))^2+F9*(1-F10)^2)*B11*B14^3</f>
        <v>2279702970.2970295</v>
      </c>
      <c r="G15" s="13" t="s">
        <v>23</v>
      </c>
      <c r="I15" s="36"/>
      <c r="J15" s="36"/>
    </row>
    <row r="16" spans="1:19" ht="15" customHeight="1" thickBot="1" x14ac:dyDescent="0.3">
      <c r="A16" s="49" t="s">
        <v>4</v>
      </c>
      <c r="B16" s="6">
        <v>500</v>
      </c>
      <c r="C16" s="3" t="s">
        <v>7</v>
      </c>
      <c r="E16" s="9" t="s">
        <v>38</v>
      </c>
      <c r="F16" s="90">
        <f>(F9*(1-F11)*(1-(F11/3)))*B11*B14^3</f>
        <v>152939075.7056953</v>
      </c>
      <c r="G16" s="16" t="s">
        <v>23</v>
      </c>
    </row>
    <row r="17" spans="1:19" ht="15.75" customHeight="1" x14ac:dyDescent="0.25">
      <c r="A17" s="36"/>
      <c r="B17" s="107"/>
      <c r="C17" s="108"/>
      <c r="E17" s="36"/>
      <c r="F17" s="36"/>
      <c r="G17" s="36"/>
    </row>
    <row r="18" spans="1:19" ht="15.75" customHeight="1" x14ac:dyDescent="0.25">
      <c r="A18" s="36"/>
      <c r="B18" s="107"/>
      <c r="C18" s="108"/>
    </row>
    <row r="19" spans="1:19" x14ac:dyDescent="0.25">
      <c r="A19" s="36"/>
      <c r="B19" s="109"/>
      <c r="C19" s="108"/>
    </row>
    <row r="23" spans="1:19" ht="15.75" thickBot="1" x14ac:dyDescent="0.3"/>
    <row r="24" spans="1:19" ht="15.75" thickBot="1" x14ac:dyDescent="0.3">
      <c r="A24" s="81" t="s">
        <v>65</v>
      </c>
      <c r="B24" s="82" t="s">
        <v>71</v>
      </c>
      <c r="C24" s="82" t="s">
        <v>66</v>
      </c>
      <c r="D24" s="82" t="s">
        <v>75</v>
      </c>
      <c r="E24" s="82" t="s">
        <v>72</v>
      </c>
      <c r="F24" s="82" t="s">
        <v>76</v>
      </c>
      <c r="G24" s="82" t="s">
        <v>37</v>
      </c>
      <c r="H24" s="82" t="s">
        <v>38</v>
      </c>
      <c r="I24" s="82" t="s">
        <v>39</v>
      </c>
      <c r="J24" s="82" t="s">
        <v>41</v>
      </c>
      <c r="K24" s="82" t="s">
        <v>42</v>
      </c>
      <c r="L24" s="82" t="s">
        <v>43</v>
      </c>
      <c r="M24" s="82" t="s">
        <v>44</v>
      </c>
      <c r="N24" s="82" t="s">
        <v>73</v>
      </c>
      <c r="O24" s="82" t="s">
        <v>74</v>
      </c>
      <c r="P24" s="82" t="s">
        <v>47</v>
      </c>
      <c r="Q24" s="82" t="s">
        <v>48</v>
      </c>
      <c r="R24" s="82" t="s">
        <v>49</v>
      </c>
      <c r="S24" s="83" t="s">
        <v>30</v>
      </c>
    </row>
    <row r="25" spans="1:19" x14ac:dyDescent="0.25">
      <c r="A25" s="97">
        <v>4.0000000000000001E-3</v>
      </c>
      <c r="B25" s="98">
        <f>A25*(1+$B$9)</f>
        <v>1.2E-2</v>
      </c>
      <c r="C25" s="101">
        <f>(0.5*(1/($B$14/$B$12)^2)+B25)/((1/($B$14/$B$12))+B25)</f>
        <v>0.60396039603960383</v>
      </c>
      <c r="D25" s="115">
        <f>B25*(-1+(1+(2/(B25)))^(1/2))</f>
        <v>0.14338339679644024</v>
      </c>
      <c r="E25" s="101">
        <f>C25*$B$14</f>
        <v>150.99009900990094</v>
      </c>
      <c r="F25" s="101">
        <f>D25*$B$14</f>
        <v>35.845849199110063</v>
      </c>
      <c r="G25" s="102">
        <f t="shared" ref="G25:G56" si="0">((1/12)*(1/($B$14/$B$12)^3)+(1/($B$14/$B$12))*(C25-0.5*(1/($B$14/$B$12)))^2+B25*(1-C25)^2)*$B$11*$B$14^3</f>
        <v>2279702970.2970295</v>
      </c>
      <c r="H25" s="87">
        <f t="shared" ref="H25:H56" si="1">(B25*(1-D25)*(1-(D25/3)))*$B$11*$B$14^3</f>
        <v>152939075.7056953</v>
      </c>
      <c r="I25" s="101">
        <f t="shared" ref="I25:I56" si="2">$F$5*G25*1000/1000000000000</f>
        <v>23918.496303158259</v>
      </c>
      <c r="J25" s="101">
        <f t="shared" ref="J25:J56" si="3">$F$5*H25*1000/1000000000000</f>
        <v>1604.6269029506475</v>
      </c>
      <c r="K25" s="101">
        <f>(5*($F$1)*$B$1^4)/(384*I25)*1000</f>
        <v>4.1989204660934165</v>
      </c>
      <c r="L25" s="101">
        <f>(5*($F$1)*$B$1^4)/(384*J25)*1000</f>
        <v>62.58891924398943</v>
      </c>
      <c r="M25" s="101">
        <f t="shared" ref="M25:M56" si="4">L25*$N$9+K25*(1-$N$9)</f>
        <v>49.613363960012542</v>
      </c>
      <c r="N25" s="116">
        <f t="shared" ref="N25:N56" si="5">B25*$B$10*10^3*$B$11*$B$14*($B$12-$B$13-E25)/G25</f>
        <v>2.6058631921824123E-5</v>
      </c>
      <c r="O25" s="117">
        <f t="shared" ref="O25:O56" si="6">B25*$B$10*10^3*$B$11*$B$14*($B$12-$B$13-F25)/H25</f>
        <v>8.4015474716085952E-4</v>
      </c>
      <c r="P25" s="98">
        <f>N25*$B$1^2/8*1000</f>
        <v>6.5960912052117321E-2</v>
      </c>
      <c r="Q25" s="101">
        <f>O25*$B$1^2/8*1000</f>
        <v>2.1266417037509253</v>
      </c>
      <c r="R25" s="101">
        <f t="shared" ref="R25:R56" si="7">$N$9*Q25+(1-$N$9)*P25</f>
        <v>1.6687126389289679</v>
      </c>
      <c r="S25" s="103">
        <f>R25+M25</f>
        <v>51.282076598941508</v>
      </c>
    </row>
    <row r="26" spans="1:19" x14ac:dyDescent="0.25">
      <c r="A26" s="65">
        <f>A25+0.001</f>
        <v>5.0000000000000001E-3</v>
      </c>
      <c r="B26" s="63">
        <f t="shared" ref="B26:B89" si="8">A26*(1+$B$9)</f>
        <v>1.4999999999999999E-2</v>
      </c>
      <c r="C26" s="64">
        <f t="shared" ref="C26:C89" si="9">(0.5*(1/($B$14/$B$12)^2)+B26)/((1/($B$14/$B$12))+B26)</f>
        <v>0.60493827160493829</v>
      </c>
      <c r="D26" s="28">
        <f t="shared" ref="D26:D89" si="10">B26*(-1+(1+(2/(B26)))^(1/2))</f>
        <v>0.1588533865071371</v>
      </c>
      <c r="E26" s="64">
        <f t="shared" ref="E26:E89" si="11">C26*$B$14</f>
        <v>151.23456790123458</v>
      </c>
      <c r="F26" s="64">
        <f t="shared" ref="F26:F89" si="12">D26*$B$14</f>
        <v>39.713346626784272</v>
      </c>
      <c r="G26" s="36">
        <f t="shared" si="0"/>
        <v>2287037037.0370364</v>
      </c>
      <c r="H26" s="61">
        <f t="shared" si="1"/>
        <v>186704754.09189355</v>
      </c>
      <c r="I26" s="64">
        <f t="shared" si="2"/>
        <v>23995.444857638195</v>
      </c>
      <c r="J26" s="64">
        <f t="shared" si="3"/>
        <v>1958.894219428586</v>
      </c>
      <c r="K26" s="64">
        <f t="shared" ref="K26:K89" si="13">(5*($F$1)*$B$1^4)/(384*I26)*1000</f>
        <v>4.1854553746079697</v>
      </c>
      <c r="L26" s="64">
        <f t="shared" ref="L26:L89" si="14">(5*($F$1)*$B$1^4)/(384*J26)*1000</f>
        <v>51.269671761452827</v>
      </c>
      <c r="M26" s="64">
        <f t="shared" si="4"/>
        <v>40.806512564376192</v>
      </c>
      <c r="N26" s="79">
        <f t="shared" si="5"/>
        <v>3.2388663967611336E-5</v>
      </c>
      <c r="O26" s="80">
        <f t="shared" si="6"/>
        <v>8.4472937390917544E-4</v>
      </c>
      <c r="P26" s="63">
        <f t="shared" ref="P26:P89" si="15">N26*$B$1^2/8*1000</f>
        <v>8.1983805668016191E-2</v>
      </c>
      <c r="Q26" s="64">
        <f t="shared" ref="Q26:Q89" si="16">O26*$B$1^2/8*1000</f>
        <v>2.1382212277076</v>
      </c>
      <c r="R26" s="64">
        <f t="shared" si="7"/>
        <v>1.6812795783654704</v>
      </c>
      <c r="S26" s="66">
        <f t="shared" ref="S26:S89" si="17">R26+M26</f>
        <v>42.487792142741661</v>
      </c>
    </row>
    <row r="27" spans="1:19" x14ac:dyDescent="0.25">
      <c r="A27" s="65">
        <f t="shared" ref="A27:A90" si="18">A26+0.001</f>
        <v>6.0000000000000001E-3</v>
      </c>
      <c r="B27" s="63">
        <f t="shared" si="8"/>
        <v>1.8000000000000002E-2</v>
      </c>
      <c r="C27" s="64">
        <f t="shared" si="9"/>
        <v>0.60591133004926101</v>
      </c>
      <c r="D27" s="28">
        <f t="shared" si="10"/>
        <v>0.17258856209122311</v>
      </c>
      <c r="E27" s="64">
        <f t="shared" si="11"/>
        <v>151.47783251231525</v>
      </c>
      <c r="F27" s="64">
        <f t="shared" si="12"/>
        <v>43.147140522805778</v>
      </c>
      <c r="G27" s="36">
        <f t="shared" si="0"/>
        <v>2294334975.3694577</v>
      </c>
      <c r="H27" s="61">
        <f t="shared" si="1"/>
        <v>219321802.81873348</v>
      </c>
      <c r="I27" s="64">
        <f t="shared" si="2"/>
        <v>24072.014355199521</v>
      </c>
      <c r="J27" s="64">
        <f t="shared" si="3"/>
        <v>2301.1101877181763</v>
      </c>
      <c r="K27" s="64">
        <f t="shared" si="13"/>
        <v>4.1721420635418411</v>
      </c>
      <c r="L27" s="64">
        <f t="shared" si="14"/>
        <v>43.644960672266215</v>
      </c>
      <c r="M27" s="64">
        <f t="shared" si="4"/>
        <v>34.8732232036608</v>
      </c>
      <c r="N27" s="79">
        <f t="shared" si="5"/>
        <v>3.864734299516911E-5</v>
      </c>
      <c r="O27" s="80">
        <f t="shared" si="6"/>
        <v>8.4883295293418609E-4</v>
      </c>
      <c r="P27" s="63">
        <f t="shared" si="15"/>
        <v>9.7826086956521813E-2</v>
      </c>
      <c r="Q27" s="64">
        <f t="shared" si="16"/>
        <v>2.1486084121146587</v>
      </c>
      <c r="R27" s="64">
        <f t="shared" si="7"/>
        <v>1.6928790065239616</v>
      </c>
      <c r="S27" s="66">
        <f t="shared" si="17"/>
        <v>36.566102210184759</v>
      </c>
    </row>
    <row r="28" spans="1:19" x14ac:dyDescent="0.25">
      <c r="A28" s="65">
        <f t="shared" si="18"/>
        <v>7.0000000000000001E-3</v>
      </c>
      <c r="B28" s="63">
        <f t="shared" si="8"/>
        <v>2.1000000000000001E-2</v>
      </c>
      <c r="C28" s="64">
        <f t="shared" si="9"/>
        <v>0.60687960687960685</v>
      </c>
      <c r="D28" s="28">
        <f t="shared" si="10"/>
        <v>0.18501213556487395</v>
      </c>
      <c r="E28" s="64">
        <f t="shared" si="11"/>
        <v>151.71990171990171</v>
      </c>
      <c r="F28" s="64">
        <f t="shared" si="12"/>
        <v>46.253033891218486</v>
      </c>
      <c r="G28" s="36">
        <f t="shared" si="0"/>
        <v>2301597051.5970511</v>
      </c>
      <c r="H28" s="61">
        <f t="shared" si="1"/>
        <v>250926041.19261652</v>
      </c>
      <c r="I28" s="64">
        <f t="shared" si="2"/>
        <v>24148.20758987356</v>
      </c>
      <c r="J28" s="64">
        <f t="shared" si="3"/>
        <v>2632.6998152087094</v>
      </c>
      <c r="K28" s="64">
        <f t="shared" si="13"/>
        <v>4.1589779809424279</v>
      </c>
      <c r="L28" s="64">
        <f t="shared" si="14"/>
        <v>38.147859875756147</v>
      </c>
      <c r="M28" s="64">
        <f t="shared" si="4"/>
        <v>30.594775010241989</v>
      </c>
      <c r="N28" s="79">
        <f t="shared" si="5"/>
        <v>4.4835868694955976E-5</v>
      </c>
      <c r="O28" s="80">
        <f t="shared" si="6"/>
        <v>8.5257916395373157E-4</v>
      </c>
      <c r="P28" s="63">
        <f t="shared" si="15"/>
        <v>0.11349079263410732</v>
      </c>
      <c r="Q28" s="64">
        <f t="shared" si="16"/>
        <v>2.1580910087578831</v>
      </c>
      <c r="R28" s="64">
        <f t="shared" si="7"/>
        <v>1.7037354051748219</v>
      </c>
      <c r="S28" s="66">
        <f t="shared" si="17"/>
        <v>32.298510415416814</v>
      </c>
    </row>
    <row r="29" spans="1:19" x14ac:dyDescent="0.25">
      <c r="A29" s="65">
        <f t="shared" si="18"/>
        <v>8.0000000000000002E-3</v>
      </c>
      <c r="B29" s="63">
        <f t="shared" si="8"/>
        <v>2.4E-2</v>
      </c>
      <c r="C29" s="64">
        <f t="shared" si="9"/>
        <v>0.60784313725490191</v>
      </c>
      <c r="D29" s="28">
        <f t="shared" si="10"/>
        <v>0.1963996370232946</v>
      </c>
      <c r="E29" s="64">
        <f t="shared" si="11"/>
        <v>151.96078431372547</v>
      </c>
      <c r="F29" s="64">
        <f t="shared" si="12"/>
        <v>49.099909255823654</v>
      </c>
      <c r="G29" s="36">
        <f t="shared" si="0"/>
        <v>2308823529.4117637</v>
      </c>
      <c r="H29" s="61">
        <f t="shared" si="1"/>
        <v>281621783.66621292</v>
      </c>
      <c r="I29" s="64">
        <f t="shared" si="2"/>
        <v>24224.027328299191</v>
      </c>
      <c r="J29" s="64">
        <f t="shared" si="3"/>
        <v>2954.7575623992366</v>
      </c>
      <c r="K29" s="64">
        <f t="shared" si="13"/>
        <v>4.1459606317477862</v>
      </c>
      <c r="L29" s="64">
        <f t="shared" si="14"/>
        <v>33.989882934409401</v>
      </c>
      <c r="M29" s="64">
        <f t="shared" si="4"/>
        <v>27.3579002004846</v>
      </c>
      <c r="N29" s="79">
        <f t="shared" si="5"/>
        <v>5.0955414012738896E-5</v>
      </c>
      <c r="O29" s="80">
        <f t="shared" si="6"/>
        <v>8.5604212058662142E-4</v>
      </c>
      <c r="P29" s="63">
        <f t="shared" si="15"/>
        <v>0.12898089171974533</v>
      </c>
      <c r="Q29" s="64">
        <f t="shared" si="16"/>
        <v>2.1668566177348856</v>
      </c>
      <c r="R29" s="64">
        <f t="shared" si="7"/>
        <v>1.7139953452870766</v>
      </c>
      <c r="S29" s="66">
        <f t="shared" si="17"/>
        <v>29.071895545771678</v>
      </c>
    </row>
    <row r="30" spans="1:19" x14ac:dyDescent="0.25">
      <c r="A30" s="65">
        <f t="shared" si="18"/>
        <v>9.0000000000000011E-3</v>
      </c>
      <c r="B30" s="63">
        <f t="shared" si="8"/>
        <v>2.7000000000000003E-2</v>
      </c>
      <c r="C30" s="64">
        <f t="shared" si="9"/>
        <v>0.60880195599022002</v>
      </c>
      <c r="D30" s="28">
        <f t="shared" si="10"/>
        <v>0.20694230057858282</v>
      </c>
      <c r="E30" s="64">
        <f t="shared" si="11"/>
        <v>152.200488997555</v>
      </c>
      <c r="F30" s="64">
        <f t="shared" si="12"/>
        <v>51.735575144645701</v>
      </c>
      <c r="G30" s="36">
        <f t="shared" si="0"/>
        <v>2316014669.9266496</v>
      </c>
      <c r="H30" s="61">
        <f t="shared" si="1"/>
        <v>311492237.82952857</v>
      </c>
      <c r="I30" s="64">
        <f t="shared" si="2"/>
        <v>24299.476310057711</v>
      </c>
      <c r="J30" s="64">
        <f t="shared" si="3"/>
        <v>3268.156437949166</v>
      </c>
      <c r="K30" s="64">
        <f t="shared" si="13"/>
        <v>4.1330875762100909</v>
      </c>
      <c r="L30" s="64">
        <f t="shared" si="14"/>
        <v>30.730433365831768</v>
      </c>
      <c r="M30" s="64">
        <f t="shared" si="4"/>
        <v>24.819912079249171</v>
      </c>
      <c r="N30" s="79">
        <f t="shared" si="5"/>
        <v>5.7007125890736378E-5</v>
      </c>
      <c r="O30" s="80">
        <f t="shared" si="6"/>
        <v>8.5927333348579261E-4</v>
      </c>
      <c r="P30" s="63">
        <f t="shared" si="15"/>
        <v>0.14429928741092646</v>
      </c>
      <c r="Q30" s="64">
        <f t="shared" si="16"/>
        <v>2.1750356253859122</v>
      </c>
      <c r="R30" s="64">
        <f t="shared" si="7"/>
        <v>1.7237608836136931</v>
      </c>
      <c r="S30" s="66">
        <f t="shared" si="17"/>
        <v>26.543672962862864</v>
      </c>
    </row>
    <row r="31" spans="1:19" x14ac:dyDescent="0.25">
      <c r="A31" s="65">
        <f t="shared" si="18"/>
        <v>1.0000000000000002E-2</v>
      </c>
      <c r="B31" s="63">
        <f t="shared" si="8"/>
        <v>3.0000000000000006E-2</v>
      </c>
      <c r="C31" s="64">
        <f t="shared" si="9"/>
        <v>0.60975609756097549</v>
      </c>
      <c r="D31" s="28">
        <f t="shared" si="10"/>
        <v>0.21677925358506137</v>
      </c>
      <c r="E31" s="64">
        <f t="shared" si="11"/>
        <v>152.43902439024387</v>
      </c>
      <c r="F31" s="64">
        <f t="shared" si="12"/>
        <v>54.194813396265339</v>
      </c>
      <c r="G31" s="36">
        <f t="shared" si="0"/>
        <v>2323170731.7073169</v>
      </c>
      <c r="H31" s="61">
        <f t="shared" si="1"/>
        <v>340605661.00697678</v>
      </c>
      <c r="I31" s="64">
        <f t="shared" si="2"/>
        <v>24374.55724800278</v>
      </c>
      <c r="J31" s="64">
        <f t="shared" si="3"/>
        <v>3573.6125932970481</v>
      </c>
      <c r="K31" s="64">
        <f t="shared" si="13"/>
        <v>4.1203564283712355</v>
      </c>
      <c r="L31" s="64">
        <f t="shared" si="14"/>
        <v>28.103735652232963</v>
      </c>
      <c r="M31" s="64">
        <f t="shared" si="4"/>
        <v>22.774095824708137</v>
      </c>
      <c r="N31" s="79">
        <f t="shared" si="5"/>
        <v>6.2992125984252012E-5</v>
      </c>
      <c r="O31" s="80">
        <f t="shared" si="6"/>
        <v>8.6231032989080557E-4</v>
      </c>
      <c r="P31" s="63">
        <f t="shared" si="15"/>
        <v>0.1594488188976379</v>
      </c>
      <c r="Q31" s="64">
        <f t="shared" si="16"/>
        <v>2.1827230225361016</v>
      </c>
      <c r="R31" s="64">
        <f t="shared" si="7"/>
        <v>1.7331065328386652</v>
      </c>
      <c r="S31" s="66">
        <f t="shared" si="17"/>
        <v>24.507202357546802</v>
      </c>
    </row>
    <row r="32" spans="1:19" x14ac:dyDescent="0.25">
      <c r="A32" s="65">
        <f t="shared" si="18"/>
        <v>1.1000000000000003E-2</v>
      </c>
      <c r="B32" s="63">
        <f t="shared" si="8"/>
        <v>3.3000000000000008E-2</v>
      </c>
      <c r="C32" s="64">
        <f t="shared" si="9"/>
        <v>0.61070559610705588</v>
      </c>
      <c r="D32" s="28">
        <f t="shared" si="10"/>
        <v>0.2260154435550128</v>
      </c>
      <c r="E32" s="64">
        <f t="shared" si="11"/>
        <v>152.67639902676396</v>
      </c>
      <c r="F32" s="64">
        <f t="shared" si="12"/>
        <v>56.503860888753202</v>
      </c>
      <c r="G32" s="36">
        <f t="shared" si="0"/>
        <v>2330291970.8029194</v>
      </c>
      <c r="H32" s="61">
        <f t="shared" si="1"/>
        <v>369019269.86810166</v>
      </c>
      <c r="I32" s="64">
        <f t="shared" si="2"/>
        <v>24449.272828585585</v>
      </c>
      <c r="J32" s="64">
        <f t="shared" si="3"/>
        <v>3871.726342043733</v>
      </c>
      <c r="K32" s="64">
        <f t="shared" si="13"/>
        <v>4.1077648545885621</v>
      </c>
      <c r="L32" s="64">
        <f t="shared" si="14"/>
        <v>25.939814638990445</v>
      </c>
      <c r="M32" s="64">
        <f t="shared" si="4"/>
        <v>21.08824802023447</v>
      </c>
      <c r="N32" s="79">
        <f t="shared" si="5"/>
        <v>6.8911511354737706E-5</v>
      </c>
      <c r="O32" s="80">
        <f t="shared" si="6"/>
        <v>8.6518145691327536E-4</v>
      </c>
      <c r="P32" s="63">
        <f t="shared" si="15"/>
        <v>0.17443226311667981</v>
      </c>
      <c r="Q32" s="64">
        <f t="shared" si="16"/>
        <v>2.1899905628117282</v>
      </c>
      <c r="R32" s="64">
        <f t="shared" si="7"/>
        <v>1.7420887184350509</v>
      </c>
      <c r="S32" s="66">
        <f t="shared" si="17"/>
        <v>22.830336738669523</v>
      </c>
    </row>
    <row r="33" spans="1:19" x14ac:dyDescent="0.25">
      <c r="A33" s="65">
        <f t="shared" si="18"/>
        <v>1.2000000000000004E-2</v>
      </c>
      <c r="B33" s="63">
        <f t="shared" si="8"/>
        <v>3.6000000000000011E-2</v>
      </c>
      <c r="C33" s="64">
        <f t="shared" si="9"/>
        <v>0.61165048543689315</v>
      </c>
      <c r="D33" s="28">
        <f t="shared" si="10"/>
        <v>0.23473234014428351</v>
      </c>
      <c r="E33" s="64">
        <f t="shared" si="11"/>
        <v>152.91262135922329</v>
      </c>
      <c r="F33" s="64">
        <f t="shared" si="12"/>
        <v>58.683085036070878</v>
      </c>
      <c r="G33" s="36">
        <f t="shared" si="0"/>
        <v>2337378640.7766991</v>
      </c>
      <c r="H33" s="61">
        <f t="shared" si="1"/>
        <v>396781858.29983962</v>
      </c>
      <c r="I33" s="64">
        <f t="shared" si="2"/>
        <v>24523.625712175264</v>
      </c>
      <c r="J33" s="64">
        <f t="shared" si="3"/>
        <v>4163.0096264990352</v>
      </c>
      <c r="K33" s="64">
        <f t="shared" si="13"/>
        <v>4.0953105721088168</v>
      </c>
      <c r="L33" s="64">
        <f t="shared" si="14"/>
        <v>24.124821380720924</v>
      </c>
      <c r="M33" s="64">
        <f t="shared" si="4"/>
        <v>19.673818978807123</v>
      </c>
      <c r="N33" s="79">
        <f t="shared" si="5"/>
        <v>7.4766355140186948E-5</v>
      </c>
      <c r="O33" s="80">
        <f t="shared" si="6"/>
        <v>8.6790875069403777E-4</v>
      </c>
      <c r="P33" s="63">
        <f t="shared" si="15"/>
        <v>0.18925233644859821</v>
      </c>
      <c r="Q33" s="64">
        <f t="shared" si="16"/>
        <v>2.1968940251942835</v>
      </c>
      <c r="R33" s="64">
        <f t="shared" si="7"/>
        <v>1.7507514276952423</v>
      </c>
      <c r="S33" s="66">
        <f t="shared" si="17"/>
        <v>21.424570406502365</v>
      </c>
    </row>
    <row r="34" spans="1:19" x14ac:dyDescent="0.25">
      <c r="A34" s="65">
        <f t="shared" si="18"/>
        <v>1.3000000000000005E-2</v>
      </c>
      <c r="B34" s="63">
        <f t="shared" si="8"/>
        <v>3.9000000000000014E-2</v>
      </c>
      <c r="C34" s="64">
        <f t="shared" si="9"/>
        <v>0.61259079903147695</v>
      </c>
      <c r="D34" s="28">
        <f t="shared" si="10"/>
        <v>0.24299468080089742</v>
      </c>
      <c r="E34" s="64">
        <f t="shared" si="11"/>
        <v>153.14769975786925</v>
      </c>
      <c r="F34" s="64">
        <f t="shared" si="12"/>
        <v>60.748670200224353</v>
      </c>
      <c r="G34" s="36">
        <f t="shared" si="0"/>
        <v>2344430992.7360773</v>
      </c>
      <c r="H34" s="61">
        <f t="shared" si="1"/>
        <v>423935624.87533182</v>
      </c>
      <c r="I34" s="64">
        <f t="shared" si="2"/>
        <v>24597.61853337468</v>
      </c>
      <c r="J34" s="64">
        <f t="shared" si="3"/>
        <v>4447.9051913664671</v>
      </c>
      <c r="K34" s="64">
        <f t="shared" si="13"/>
        <v>4.0829913476884938</v>
      </c>
      <c r="L34" s="64">
        <f t="shared" si="14"/>
        <v>22.579587316845814</v>
      </c>
      <c r="M34" s="64">
        <f t="shared" si="4"/>
        <v>18.469232657033075</v>
      </c>
      <c r="N34" s="79">
        <f t="shared" si="5"/>
        <v>8.0557707203718094E-5</v>
      </c>
      <c r="O34" s="80">
        <f t="shared" si="6"/>
        <v>8.7050974595043195E-4</v>
      </c>
      <c r="P34" s="63">
        <f t="shared" si="15"/>
        <v>0.20391169635941142</v>
      </c>
      <c r="Q34" s="64">
        <f t="shared" si="16"/>
        <v>2.2034777944370312</v>
      </c>
      <c r="R34" s="64">
        <f t="shared" si="7"/>
        <v>1.7591297726420048</v>
      </c>
      <c r="S34" s="66">
        <f t="shared" si="17"/>
        <v>20.22836242967508</v>
      </c>
    </row>
    <row r="35" spans="1:19" x14ac:dyDescent="0.25">
      <c r="A35" s="65">
        <f t="shared" si="18"/>
        <v>1.4000000000000005E-2</v>
      </c>
      <c r="B35" s="63">
        <f t="shared" si="8"/>
        <v>4.2000000000000016E-2</v>
      </c>
      <c r="C35" s="64">
        <f t="shared" si="9"/>
        <v>0.61352657004830913</v>
      </c>
      <c r="D35" s="28">
        <f t="shared" si="10"/>
        <v>0.25085491288349598</v>
      </c>
      <c r="E35" s="64">
        <f t="shared" si="11"/>
        <v>153.38164251207729</v>
      </c>
      <c r="F35" s="64">
        <f t="shared" si="12"/>
        <v>62.713728220873996</v>
      </c>
      <c r="G35" s="36">
        <f t="shared" si="0"/>
        <v>2351449275.3623185</v>
      </c>
      <c r="H35" s="61">
        <f t="shared" si="1"/>
        <v>450517492.20270699</v>
      </c>
      <c r="I35" s="64">
        <f t="shared" si="2"/>
        <v>24671.253901331584</v>
      </c>
      <c r="J35" s="64">
        <f t="shared" si="3"/>
        <v>4726.8004262654358</v>
      </c>
      <c r="K35" s="64">
        <f t="shared" si="13"/>
        <v>4.0708049962588371</v>
      </c>
      <c r="L35" s="64">
        <f t="shared" si="14"/>
        <v>21.247324741582215</v>
      </c>
      <c r="M35" s="64">
        <f t="shared" si="4"/>
        <v>17.430320353732576</v>
      </c>
      <c r="N35" s="79">
        <f t="shared" si="5"/>
        <v>8.6286594761171093E-5</v>
      </c>
      <c r="O35" s="80">
        <f t="shared" si="6"/>
        <v>8.729986682941089E-4</v>
      </c>
      <c r="P35" s="63">
        <f t="shared" si="15"/>
        <v>0.21841294298921432</v>
      </c>
      <c r="Q35" s="64">
        <f t="shared" si="16"/>
        <v>2.2097778791194629</v>
      </c>
      <c r="R35" s="64">
        <f t="shared" si="7"/>
        <v>1.7672523377571854</v>
      </c>
      <c r="S35" s="66">
        <f t="shared" si="17"/>
        <v>19.197572691489761</v>
      </c>
    </row>
    <row r="36" spans="1:19" x14ac:dyDescent="0.25">
      <c r="A36" s="65">
        <f t="shared" si="18"/>
        <v>1.5000000000000006E-2</v>
      </c>
      <c r="B36" s="63">
        <f t="shared" si="8"/>
        <v>4.5000000000000019E-2</v>
      </c>
      <c r="C36" s="64">
        <f t="shared" si="9"/>
        <v>0.61445783132530118</v>
      </c>
      <c r="D36" s="28">
        <f t="shared" si="10"/>
        <v>0.25835622624235033</v>
      </c>
      <c r="E36" s="64">
        <f t="shared" si="11"/>
        <v>153.6144578313253</v>
      </c>
      <c r="F36" s="64">
        <f t="shared" si="12"/>
        <v>64.589056560587579</v>
      </c>
      <c r="G36" s="36">
        <f t="shared" si="0"/>
        <v>2358433734.9397588</v>
      </c>
      <c r="H36" s="61">
        <f t="shared" si="1"/>
        <v>476560086.25049716</v>
      </c>
      <c r="I36" s="64">
        <f t="shared" si="2"/>
        <v>24744.534400045322</v>
      </c>
      <c r="J36" s="64">
        <f t="shared" si="3"/>
        <v>5000.0376407502508</v>
      </c>
      <c r="K36" s="64">
        <f t="shared" si="13"/>
        <v>4.0587493796337908</v>
      </c>
      <c r="L36" s="64">
        <f t="shared" si="14"/>
        <v>20.086221517012671</v>
      </c>
      <c r="M36" s="64">
        <f t="shared" si="4"/>
        <v>16.524561042039586</v>
      </c>
      <c r="N36" s="79">
        <f t="shared" si="5"/>
        <v>9.1954022988505801E-5</v>
      </c>
      <c r="O36" s="80">
        <f t="shared" si="6"/>
        <v>8.7538724869081061E-4</v>
      </c>
      <c r="P36" s="63">
        <f t="shared" si="15"/>
        <v>0.2327586206896553</v>
      </c>
      <c r="Q36" s="64">
        <f t="shared" si="16"/>
        <v>2.2158239732486145</v>
      </c>
      <c r="R36" s="64">
        <f t="shared" si="7"/>
        <v>1.775142783791068</v>
      </c>
      <c r="S36" s="66">
        <f t="shared" si="17"/>
        <v>18.299703825830655</v>
      </c>
    </row>
    <row r="37" spans="1:19" x14ac:dyDescent="0.25">
      <c r="A37" s="65">
        <f t="shared" si="18"/>
        <v>1.6000000000000007E-2</v>
      </c>
      <c r="B37" s="63">
        <f t="shared" si="8"/>
        <v>4.8000000000000022E-2</v>
      </c>
      <c r="C37" s="64">
        <f t="shared" si="9"/>
        <v>0.61538461538461531</v>
      </c>
      <c r="D37" s="28">
        <f t="shared" si="10"/>
        <v>0.26553468707624689</v>
      </c>
      <c r="E37" s="64">
        <f t="shared" si="11"/>
        <v>153.84615384615384</v>
      </c>
      <c r="F37" s="64">
        <f t="shared" si="12"/>
        <v>66.383671769061721</v>
      </c>
      <c r="G37" s="36">
        <f t="shared" si="0"/>
        <v>2365384615.3846149</v>
      </c>
      <c r="H37" s="61">
        <f t="shared" si="1"/>
        <v>502092480.43392342</v>
      </c>
      <c r="I37" s="64">
        <f t="shared" si="2"/>
        <v>24817.462588669092</v>
      </c>
      <c r="J37" s="64">
        <f t="shared" si="3"/>
        <v>5267.921871215367</v>
      </c>
      <c r="K37" s="64">
        <f t="shared" si="13"/>
        <v>4.0468224052593156</v>
      </c>
      <c r="L37" s="64">
        <f t="shared" si="14"/>
        <v>19.06479748575698</v>
      </c>
      <c r="M37" s="64">
        <f t="shared" si="4"/>
        <v>15.727469690090834</v>
      </c>
      <c r="N37" s="79">
        <f t="shared" si="5"/>
        <v>9.7560975609756184E-5</v>
      </c>
      <c r="O37" s="80">
        <f t="shared" si="6"/>
        <v>8.7768529688674859E-4</v>
      </c>
      <c r="P37" s="63">
        <f t="shared" si="15"/>
        <v>0.24695121951219534</v>
      </c>
      <c r="Q37" s="64">
        <f t="shared" si="16"/>
        <v>2.221640907744582</v>
      </c>
      <c r="R37" s="64">
        <f t="shared" si="7"/>
        <v>1.782820977026274</v>
      </c>
      <c r="S37" s="66">
        <f t="shared" si="17"/>
        <v>17.510290667117108</v>
      </c>
    </row>
    <row r="38" spans="1:19" x14ac:dyDescent="0.25">
      <c r="A38" s="65">
        <f t="shared" si="18"/>
        <v>1.7000000000000008E-2</v>
      </c>
      <c r="B38" s="63">
        <f t="shared" si="8"/>
        <v>5.1000000000000024E-2</v>
      </c>
      <c r="C38" s="64">
        <f t="shared" si="9"/>
        <v>0.61630695443645078</v>
      </c>
      <c r="D38" s="28">
        <f t="shared" si="10"/>
        <v>0.27242077855326491</v>
      </c>
      <c r="E38" s="64">
        <f t="shared" si="11"/>
        <v>154.07673860911271</v>
      </c>
      <c r="F38" s="64">
        <f t="shared" si="12"/>
        <v>68.10519463831622</v>
      </c>
      <c r="G38" s="36">
        <f t="shared" si="0"/>
        <v>2372302158.2733808</v>
      </c>
      <c r="H38" s="61">
        <f t="shared" si="1"/>
        <v>527140772.31822884</v>
      </c>
      <c r="I38" s="64">
        <f t="shared" si="2"/>
        <v>24890.041001807855</v>
      </c>
      <c r="J38" s="64">
        <f t="shared" si="3"/>
        <v>5530.7269316294996</v>
      </c>
      <c r="K38" s="64">
        <f t="shared" si="13"/>
        <v>4.0350220250025393</v>
      </c>
      <c r="L38" s="64">
        <f t="shared" si="14"/>
        <v>18.158890302675101</v>
      </c>
      <c r="M38" s="64">
        <f t="shared" si="4"/>
        <v>15.020252907636754</v>
      </c>
      <c r="N38" s="79">
        <f t="shared" si="5"/>
        <v>1.0310841546626242E-4</v>
      </c>
      <c r="O38" s="80">
        <f t="shared" si="6"/>
        <v>8.799011156592608E-4</v>
      </c>
      <c r="P38" s="63">
        <f t="shared" si="15"/>
        <v>0.26099317664897675</v>
      </c>
      <c r="Q38" s="64">
        <f t="shared" si="16"/>
        <v>2.2272496990125039</v>
      </c>
      <c r="R38" s="64">
        <f t="shared" si="7"/>
        <v>1.7903038051539424</v>
      </c>
      <c r="S38" s="66">
        <f t="shared" si="17"/>
        <v>16.810556712790696</v>
      </c>
    </row>
    <row r="39" spans="1:19" x14ac:dyDescent="0.25">
      <c r="A39" s="65">
        <f t="shared" si="18"/>
        <v>1.8000000000000009E-2</v>
      </c>
      <c r="B39" s="63">
        <f t="shared" si="8"/>
        <v>5.4000000000000027E-2</v>
      </c>
      <c r="C39" s="64">
        <f t="shared" si="9"/>
        <v>0.61722488038277501</v>
      </c>
      <c r="D39" s="28">
        <f t="shared" si="10"/>
        <v>0.27904053807307005</v>
      </c>
      <c r="E39" s="64">
        <f t="shared" si="11"/>
        <v>154.30622009569376</v>
      </c>
      <c r="F39" s="64">
        <f t="shared" si="12"/>
        <v>69.76013451826752</v>
      </c>
      <c r="G39" s="36">
        <f t="shared" si="0"/>
        <v>2379186602.8708129</v>
      </c>
      <c r="H39" s="61">
        <f t="shared" si="1"/>
        <v>551728538.32382691</v>
      </c>
      <c r="I39" s="64">
        <f t="shared" si="2"/>
        <v>24962.272149811983</v>
      </c>
      <c r="J39" s="64">
        <f t="shared" si="3"/>
        <v>5788.7001842726686</v>
      </c>
      <c r="K39" s="64">
        <f t="shared" si="13"/>
        <v>4.0233462339792414</v>
      </c>
      <c r="L39" s="64">
        <f t="shared" si="14"/>
        <v>17.349639892971911</v>
      </c>
      <c r="M39" s="64">
        <f t="shared" si="4"/>
        <v>14.388241302084651</v>
      </c>
      <c r="N39" s="79">
        <f t="shared" si="5"/>
        <v>1.0859728506787342E-4</v>
      </c>
      <c r="O39" s="80">
        <f t="shared" si="6"/>
        <v>8.820418067898621E-4</v>
      </c>
      <c r="P39" s="63">
        <f t="shared" si="15"/>
        <v>0.2748868778280546</v>
      </c>
      <c r="Q39" s="64">
        <f t="shared" si="16"/>
        <v>2.2326683234368381</v>
      </c>
      <c r="R39" s="64">
        <f t="shared" si="7"/>
        <v>1.7976057799682195</v>
      </c>
      <c r="S39" s="66">
        <f t="shared" si="17"/>
        <v>16.18584708205287</v>
      </c>
    </row>
    <row r="40" spans="1:19" x14ac:dyDescent="0.25">
      <c r="A40" s="65">
        <f t="shared" si="18"/>
        <v>1.900000000000001E-2</v>
      </c>
      <c r="B40" s="63">
        <f t="shared" si="8"/>
        <v>5.700000000000003E-2</v>
      </c>
      <c r="C40" s="64">
        <f t="shared" si="9"/>
        <v>0.61813842482100234</v>
      </c>
      <c r="D40" s="28">
        <f t="shared" si="10"/>
        <v>0.28541641315801447</v>
      </c>
      <c r="E40" s="64">
        <f t="shared" si="11"/>
        <v>154.53460620525058</v>
      </c>
      <c r="F40" s="64">
        <f t="shared" si="12"/>
        <v>71.354103289503612</v>
      </c>
      <c r="G40" s="36">
        <f t="shared" si="0"/>
        <v>2386038186.1575174</v>
      </c>
      <c r="H40" s="61">
        <f t="shared" si="1"/>
        <v>575877197.64204156</v>
      </c>
      <c r="I40" s="64">
        <f t="shared" si="2"/>
        <v>25034.158519066692</v>
      </c>
      <c r="J40" s="64">
        <f t="shared" si="3"/>
        <v>6042.0663579166367</v>
      </c>
      <c r="K40" s="64">
        <f t="shared" si="13"/>
        <v>4.0117930694183039</v>
      </c>
      <c r="L40" s="64">
        <f t="shared" si="14"/>
        <v>16.622105368624389</v>
      </c>
      <c r="M40" s="64">
        <f t="shared" si="4"/>
        <v>13.819813746578593</v>
      </c>
      <c r="N40" s="79">
        <f t="shared" si="5"/>
        <v>1.1402850712678178E-4</v>
      </c>
      <c r="O40" s="80">
        <f t="shared" si="6"/>
        <v>8.8411350147152529E-4</v>
      </c>
      <c r="P40" s="63">
        <f t="shared" si="15"/>
        <v>0.28863465866466637</v>
      </c>
      <c r="Q40" s="64">
        <f t="shared" si="16"/>
        <v>2.2379123005997985</v>
      </c>
      <c r="R40" s="64">
        <f t="shared" si="7"/>
        <v>1.8047394912808803</v>
      </c>
      <c r="S40" s="66">
        <f t="shared" si="17"/>
        <v>15.624553237859473</v>
      </c>
    </row>
    <row r="41" spans="1:19" x14ac:dyDescent="0.25">
      <c r="A41" s="65">
        <f t="shared" si="18"/>
        <v>2.0000000000000011E-2</v>
      </c>
      <c r="B41" s="63">
        <f t="shared" si="8"/>
        <v>6.0000000000000032E-2</v>
      </c>
      <c r="C41" s="64">
        <f t="shared" si="9"/>
        <v>0.61904761904761896</v>
      </c>
      <c r="D41" s="28">
        <f t="shared" si="10"/>
        <v>0.29156791662493897</v>
      </c>
      <c r="E41" s="64">
        <f t="shared" si="11"/>
        <v>154.76190476190473</v>
      </c>
      <c r="F41" s="64">
        <f t="shared" si="12"/>
        <v>72.89197915623474</v>
      </c>
      <c r="G41" s="36">
        <f t="shared" si="0"/>
        <v>2392857142.8571424</v>
      </c>
      <c r="H41" s="61">
        <f t="shared" si="1"/>
        <v>599606307.34539139</v>
      </c>
      <c r="I41" s="64">
        <f t="shared" si="2"/>
        <v>25105.702572277329</v>
      </c>
      <c r="J41" s="64">
        <f t="shared" si="3"/>
        <v>6291.0306441029461</v>
      </c>
      <c r="K41" s="64">
        <f t="shared" si="13"/>
        <v>4.000360609561735</v>
      </c>
      <c r="L41" s="64">
        <f t="shared" si="14"/>
        <v>15.96429413988839</v>
      </c>
      <c r="M41" s="64">
        <f t="shared" si="4"/>
        <v>13.305642244260245</v>
      </c>
      <c r="N41" s="79">
        <f t="shared" si="5"/>
        <v>1.1940298507462699E-4</v>
      </c>
      <c r="O41" s="80">
        <f t="shared" si="6"/>
        <v>8.8612153678569849E-4</v>
      </c>
      <c r="P41" s="63">
        <f t="shared" si="15"/>
        <v>0.30223880597014957</v>
      </c>
      <c r="Q41" s="64">
        <f t="shared" si="16"/>
        <v>2.2429951399887993</v>
      </c>
      <c r="R41" s="64">
        <f t="shared" si="7"/>
        <v>1.8117159546513215</v>
      </c>
      <c r="S41" s="66">
        <f t="shared" si="17"/>
        <v>15.117358198911566</v>
      </c>
    </row>
    <row r="42" spans="1:19" x14ac:dyDescent="0.25">
      <c r="A42" s="65">
        <f t="shared" si="18"/>
        <v>2.1000000000000012E-2</v>
      </c>
      <c r="B42" s="63">
        <f t="shared" si="8"/>
        <v>6.3000000000000028E-2</v>
      </c>
      <c r="C42" s="64">
        <f t="shared" si="9"/>
        <v>0.61995249406175768</v>
      </c>
      <c r="D42" s="28">
        <f t="shared" si="10"/>
        <v>0.29751213571806434</v>
      </c>
      <c r="E42" s="64">
        <f t="shared" si="11"/>
        <v>154.98812351543941</v>
      </c>
      <c r="F42" s="64">
        <f t="shared" si="12"/>
        <v>74.378033929516079</v>
      </c>
      <c r="G42" s="36">
        <f t="shared" si="0"/>
        <v>2399643705.4631824</v>
      </c>
      <c r="H42" s="61">
        <f t="shared" si="1"/>
        <v>622933804.50894725</v>
      </c>
      <c r="I42" s="64">
        <f t="shared" si="2"/>
        <v>25176.906748750622</v>
      </c>
      <c r="J42" s="64">
        <f t="shared" si="3"/>
        <v>6535.7812374645664</v>
      </c>
      <c r="K42" s="64">
        <f t="shared" si="13"/>
        <v>3.9890469725989983</v>
      </c>
      <c r="L42" s="64">
        <f t="shared" si="14"/>
        <v>15.366466531929335</v>
      </c>
      <c r="M42" s="64">
        <f t="shared" si="4"/>
        <v>12.838151074300372</v>
      </c>
      <c r="N42" s="79">
        <f t="shared" si="5"/>
        <v>1.2472160356347451E-4</v>
      </c>
      <c r="O42" s="80">
        <f t="shared" si="6"/>
        <v>8.8807059292297377E-4</v>
      </c>
      <c r="P42" s="63">
        <f t="shared" si="15"/>
        <v>0.31570155902004488</v>
      </c>
      <c r="Q42" s="64">
        <f t="shared" si="16"/>
        <v>2.2479286883362777</v>
      </c>
      <c r="R42" s="64">
        <f t="shared" si="7"/>
        <v>1.8185448818215593</v>
      </c>
      <c r="S42" s="66">
        <f t="shared" si="17"/>
        <v>14.656695956121931</v>
      </c>
    </row>
    <row r="43" spans="1:19" x14ac:dyDescent="0.25">
      <c r="A43" s="65">
        <f t="shared" si="18"/>
        <v>2.2000000000000013E-2</v>
      </c>
      <c r="B43" s="63">
        <f t="shared" si="8"/>
        <v>6.6000000000000031E-2</v>
      </c>
      <c r="C43" s="64">
        <f t="shared" si="9"/>
        <v>0.62085308056872035</v>
      </c>
      <c r="D43" s="28">
        <f t="shared" si="10"/>
        <v>0.30326413310799638</v>
      </c>
      <c r="E43" s="64">
        <f t="shared" si="11"/>
        <v>155.21327014218008</v>
      </c>
      <c r="F43" s="64">
        <f t="shared" si="12"/>
        <v>75.816033276999093</v>
      </c>
      <c r="G43" s="36">
        <f t="shared" si="0"/>
        <v>2406398104.2654023</v>
      </c>
      <c r="H43" s="61">
        <f t="shared" si="1"/>
        <v>645876206.93673003</v>
      </c>
      <c r="I43" s="64">
        <f t="shared" si="2"/>
        <v>25247.773464671911</v>
      </c>
      <c r="J43" s="64">
        <f t="shared" si="3"/>
        <v>6776.4914417342889</v>
      </c>
      <c r="K43" s="64">
        <f t="shared" si="13"/>
        <v>3.9778503156343987</v>
      </c>
      <c r="L43" s="64">
        <f t="shared" si="14"/>
        <v>14.820628714585625</v>
      </c>
      <c r="M43" s="64">
        <f t="shared" si="4"/>
        <v>12.411122403707575</v>
      </c>
      <c r="N43" s="79">
        <f t="shared" si="5"/>
        <v>1.2998522895125566E-4</v>
      </c>
      <c r="O43" s="80">
        <f t="shared" si="6"/>
        <v>8.8996480132331524E-4</v>
      </c>
      <c r="P43" s="63">
        <f t="shared" si="15"/>
        <v>0.32902511078286589</v>
      </c>
      <c r="Q43" s="64">
        <f t="shared" si="16"/>
        <v>2.2527234033496417</v>
      </c>
      <c r="R43" s="64">
        <f t="shared" si="7"/>
        <v>1.8252348938903582</v>
      </c>
      <c r="S43" s="66">
        <f t="shared" si="17"/>
        <v>14.236357297597934</v>
      </c>
    </row>
    <row r="44" spans="1:19" x14ac:dyDescent="0.25">
      <c r="A44" s="65">
        <f t="shared" si="18"/>
        <v>2.3000000000000013E-2</v>
      </c>
      <c r="B44" s="63">
        <f t="shared" si="8"/>
        <v>6.9000000000000034E-2</v>
      </c>
      <c r="C44" s="64">
        <f t="shared" si="9"/>
        <v>0.62174940898345155</v>
      </c>
      <c r="D44" s="28">
        <f t="shared" si="10"/>
        <v>0.30883726655797211</v>
      </c>
      <c r="E44" s="64">
        <f t="shared" si="11"/>
        <v>155.43735224586288</v>
      </c>
      <c r="F44" s="64">
        <f t="shared" si="12"/>
        <v>77.209316639493025</v>
      </c>
      <c r="G44" s="36">
        <f t="shared" si="0"/>
        <v>2413120567.3758864</v>
      </c>
      <c r="H44" s="61">
        <f t="shared" si="1"/>
        <v>668448781.13455582</v>
      </c>
      <c r="I44" s="64">
        <f t="shared" si="2"/>
        <v>25318.305113378439</v>
      </c>
      <c r="J44" s="64">
        <f t="shared" si="3"/>
        <v>7013.3214321049709</v>
      </c>
      <c r="K44" s="64">
        <f t="shared" si="13"/>
        <v>3.9667688336863351</v>
      </c>
      <c r="L44" s="64">
        <f t="shared" si="14"/>
        <v>14.320156949567822</v>
      </c>
      <c r="M44" s="64">
        <f t="shared" si="4"/>
        <v>12.019404034927492</v>
      </c>
      <c r="N44" s="79">
        <f t="shared" si="5"/>
        <v>1.3519470977222636E-4</v>
      </c>
      <c r="O44" s="80">
        <f t="shared" si="6"/>
        <v>8.9180783093349876E-4</v>
      </c>
      <c r="P44" s="63">
        <f t="shared" si="15"/>
        <v>0.34221160911094795</v>
      </c>
      <c r="Q44" s="64">
        <f t="shared" si="16"/>
        <v>2.2573885720504188</v>
      </c>
      <c r="R44" s="64">
        <f t="shared" si="7"/>
        <v>1.831793691397203</v>
      </c>
      <c r="S44" s="66">
        <f t="shared" si="17"/>
        <v>13.851197726324695</v>
      </c>
    </row>
    <row r="45" spans="1:19" x14ac:dyDescent="0.25">
      <c r="A45" s="65">
        <f t="shared" si="18"/>
        <v>2.4000000000000014E-2</v>
      </c>
      <c r="B45" s="63">
        <f t="shared" si="8"/>
        <v>7.2000000000000036E-2</v>
      </c>
      <c r="C45" s="64">
        <f t="shared" si="9"/>
        <v>0.62264150943396224</v>
      </c>
      <c r="D45" s="28">
        <f t="shared" si="10"/>
        <v>0.31424344654634601</v>
      </c>
      <c r="E45" s="64">
        <f t="shared" si="11"/>
        <v>155.66037735849056</v>
      </c>
      <c r="F45" s="64">
        <f t="shared" si="12"/>
        <v>78.560861636586495</v>
      </c>
      <c r="G45" s="36">
        <f t="shared" si="0"/>
        <v>2419811320.7547169</v>
      </c>
      <c r="H45" s="61">
        <f t="shared" si="1"/>
        <v>690665684.06697881</v>
      </c>
      <c r="I45" s="64">
        <f t="shared" si="2"/>
        <v>25388.504065628807</v>
      </c>
      <c r="J45" s="64">
        <f t="shared" si="3"/>
        <v>7246.4197425342236</v>
      </c>
      <c r="K45" s="64">
        <f t="shared" si="13"/>
        <v>3.9558007587172703</v>
      </c>
      <c r="L45" s="64">
        <f t="shared" si="14"/>
        <v>13.85951507280309</v>
      </c>
      <c r="M45" s="64">
        <f t="shared" si="4"/>
        <v>11.658689669672908</v>
      </c>
      <c r="N45" s="79">
        <f t="shared" si="5"/>
        <v>1.4035087719298253E-4</v>
      </c>
      <c r="O45" s="80">
        <f t="shared" si="6"/>
        <v>8.936029577639136E-4</v>
      </c>
      <c r="P45" s="63">
        <f t="shared" si="15"/>
        <v>0.355263157894737</v>
      </c>
      <c r="Q45" s="64">
        <f t="shared" si="16"/>
        <v>2.2619324868399064</v>
      </c>
      <c r="R45" s="64">
        <f t="shared" si="7"/>
        <v>1.8382281915187577</v>
      </c>
      <c r="S45" s="66">
        <f t="shared" si="17"/>
        <v>13.496917861191665</v>
      </c>
    </row>
    <row r="46" spans="1:19" x14ac:dyDescent="0.25">
      <c r="A46" s="65">
        <f t="shared" si="18"/>
        <v>2.5000000000000015E-2</v>
      </c>
      <c r="B46" s="63">
        <f t="shared" si="8"/>
        <v>7.5000000000000039E-2</v>
      </c>
      <c r="C46" s="64">
        <f t="shared" si="9"/>
        <v>0.62352941176470589</v>
      </c>
      <c r="D46" s="28">
        <f t="shared" si="10"/>
        <v>0.31949334595148754</v>
      </c>
      <c r="E46" s="64">
        <f t="shared" si="11"/>
        <v>155.88235294117646</v>
      </c>
      <c r="F46" s="64">
        <f t="shared" si="12"/>
        <v>79.873336487871882</v>
      </c>
      <c r="G46" s="36">
        <f t="shared" si="0"/>
        <v>2426470588.2352934</v>
      </c>
      <c r="H46" s="61">
        <f t="shared" si="1"/>
        <v>712540083.71145618</v>
      </c>
      <c r="I46" s="64">
        <f t="shared" si="2"/>
        <v>25458.372669868579</v>
      </c>
      <c r="J46" s="64">
        <f t="shared" si="3"/>
        <v>7475.9245305909189</v>
      </c>
      <c r="K46" s="64">
        <f t="shared" si="13"/>
        <v>3.9449443586933475</v>
      </c>
      <c r="L46" s="64">
        <f t="shared" si="14"/>
        <v>13.434039259566005</v>
      </c>
      <c r="M46" s="64">
        <f t="shared" si="4"/>
        <v>11.325351503816524</v>
      </c>
      <c r="N46" s="79">
        <f t="shared" si="5"/>
        <v>1.4545454545454559E-4</v>
      </c>
      <c r="O46" s="80">
        <f t="shared" si="6"/>
        <v>8.9535312153586773E-4</v>
      </c>
      <c r="P46" s="63">
        <f t="shared" si="15"/>
        <v>0.36818181818181855</v>
      </c>
      <c r="Q46" s="64">
        <f t="shared" si="16"/>
        <v>2.2663625888876653</v>
      </c>
      <c r="R46" s="64">
        <f t="shared" si="7"/>
        <v>1.8445446398419216</v>
      </c>
      <c r="S46" s="66">
        <f t="shared" si="17"/>
        <v>13.169896143658445</v>
      </c>
    </row>
    <row r="47" spans="1:19" x14ac:dyDescent="0.25">
      <c r="A47" s="65">
        <f t="shared" si="18"/>
        <v>2.6000000000000016E-2</v>
      </c>
      <c r="B47" s="63">
        <f t="shared" si="8"/>
        <v>7.8000000000000042E-2</v>
      </c>
      <c r="C47" s="64">
        <f t="shared" si="9"/>
        <v>0.62441314553990601</v>
      </c>
      <c r="D47" s="28">
        <f t="shared" si="10"/>
        <v>0.32459657226558708</v>
      </c>
      <c r="E47" s="64">
        <f t="shared" si="11"/>
        <v>156.10328638497651</v>
      </c>
      <c r="F47" s="64">
        <f t="shared" si="12"/>
        <v>81.149143066396775</v>
      </c>
      <c r="G47" s="36">
        <f t="shared" si="0"/>
        <v>2433098591.5492949</v>
      </c>
      <c r="H47" s="61">
        <f t="shared" si="1"/>
        <v>734084262.30108976</v>
      </c>
      <c r="I47" s="64">
        <f t="shared" si="2"/>
        <v>25527.91325249221</v>
      </c>
      <c r="J47" s="64">
        <f t="shared" si="3"/>
        <v>7701.9646606713704</v>
      </c>
      <c r="K47" s="64">
        <f t="shared" si="13"/>
        <v>3.9341979366725592</v>
      </c>
      <c r="L47" s="64">
        <f t="shared" si="14"/>
        <v>13.039772067294379</v>
      </c>
      <c r="M47" s="64">
        <f t="shared" si="4"/>
        <v>11.016311149378419</v>
      </c>
      <c r="N47" s="79">
        <f t="shared" si="5"/>
        <v>1.505065123010132E-4</v>
      </c>
      <c r="O47" s="80">
        <f t="shared" si="6"/>
        <v>8.9706097223339891E-4</v>
      </c>
      <c r="P47" s="63">
        <f t="shared" si="15"/>
        <v>0.38096960926193968</v>
      </c>
      <c r="Q47" s="64">
        <f t="shared" si="16"/>
        <v>2.2706855859657908</v>
      </c>
      <c r="R47" s="64">
        <f t="shared" si="7"/>
        <v>1.850748702253824</v>
      </c>
      <c r="S47" s="66">
        <f t="shared" si="17"/>
        <v>12.867059851632243</v>
      </c>
    </row>
    <row r="48" spans="1:19" x14ac:dyDescent="0.25">
      <c r="A48" s="65">
        <f t="shared" si="18"/>
        <v>2.7000000000000017E-2</v>
      </c>
      <c r="B48" s="63">
        <f t="shared" si="8"/>
        <v>8.1000000000000044E-2</v>
      </c>
      <c r="C48" s="64">
        <f t="shared" si="9"/>
        <v>0.62529274004683844</v>
      </c>
      <c r="D48" s="28">
        <f t="shared" si="10"/>
        <v>0.32956181020645364</v>
      </c>
      <c r="E48" s="64">
        <f t="shared" si="11"/>
        <v>156.3231850117096</v>
      </c>
      <c r="F48" s="64">
        <f t="shared" si="12"/>
        <v>82.390452551613407</v>
      </c>
      <c r="G48" s="36">
        <f t="shared" si="0"/>
        <v>2439695550.3512874</v>
      </c>
      <c r="H48" s="61">
        <f t="shared" si="1"/>
        <v>755309705.31031263</v>
      </c>
      <c r="I48" s="64">
        <f t="shared" si="2"/>
        <v>25597.128118101205</v>
      </c>
      <c r="J48" s="64">
        <f t="shared" si="3"/>
        <v>7924.6606376314057</v>
      </c>
      <c r="K48" s="64">
        <f t="shared" si="13"/>
        <v>3.9235598299205203</v>
      </c>
      <c r="L48" s="64">
        <f t="shared" si="14"/>
        <v>12.673333059663856</v>
      </c>
      <c r="M48" s="64">
        <f t="shared" si="4"/>
        <v>10.72893900860978</v>
      </c>
      <c r="N48" s="79">
        <f t="shared" si="5"/>
        <v>1.5550755939524851E-4</v>
      </c>
      <c r="O48" s="80">
        <f t="shared" si="6"/>
        <v>8.9872890867604988E-4</v>
      </c>
      <c r="P48" s="63">
        <f t="shared" si="15"/>
        <v>0.39362850971922281</v>
      </c>
      <c r="Q48" s="64">
        <f t="shared" si="16"/>
        <v>2.2749075500862515</v>
      </c>
      <c r="R48" s="64">
        <f t="shared" si="7"/>
        <v>1.8568455411158007</v>
      </c>
      <c r="S48" s="66">
        <f t="shared" si="17"/>
        <v>12.585784549725581</v>
      </c>
    </row>
    <row r="49" spans="1:19" x14ac:dyDescent="0.25">
      <c r="A49" s="65">
        <f t="shared" si="18"/>
        <v>2.8000000000000018E-2</v>
      </c>
      <c r="B49" s="63">
        <f t="shared" si="8"/>
        <v>8.4000000000000047E-2</v>
      </c>
      <c r="C49" s="64">
        <f t="shared" si="9"/>
        <v>0.62616822429906538</v>
      </c>
      <c r="D49" s="28">
        <f t="shared" si="10"/>
        <v>0.334396940715393</v>
      </c>
      <c r="E49" s="64">
        <f t="shared" si="11"/>
        <v>156.54205607476635</v>
      </c>
      <c r="F49" s="64">
        <f t="shared" si="12"/>
        <v>83.599235178848247</v>
      </c>
      <c r="G49" s="36">
        <f t="shared" si="0"/>
        <v>2446261682.2429905</v>
      </c>
      <c r="H49" s="61">
        <f t="shared" si="1"/>
        <v>776227178.60548127</v>
      </c>
      <c r="I49" s="64">
        <f t="shared" si="2"/>
        <v>25666.019549758759</v>
      </c>
      <c r="J49" s="64">
        <f t="shared" si="3"/>
        <v>8144.1254162453997</v>
      </c>
      <c r="K49" s="64">
        <f t="shared" si="13"/>
        <v>3.913028409052814</v>
      </c>
      <c r="L49" s="64">
        <f t="shared" si="14"/>
        <v>12.331816924770786</v>
      </c>
      <c r="M49" s="64">
        <f t="shared" si="4"/>
        <v>10.460975032389015</v>
      </c>
      <c r="N49" s="79">
        <f t="shared" si="5"/>
        <v>1.6045845272206314E-4</v>
      </c>
      <c r="O49" s="80">
        <f t="shared" si="6"/>
        <v>9.0035911072375145E-4</v>
      </c>
      <c r="P49" s="63">
        <f t="shared" si="15"/>
        <v>0.40616045845272231</v>
      </c>
      <c r="Q49" s="64">
        <f t="shared" si="16"/>
        <v>2.2790339990194957</v>
      </c>
      <c r="R49" s="64">
        <f t="shared" si="7"/>
        <v>1.8628398788935461</v>
      </c>
      <c r="S49" s="66">
        <f t="shared" si="17"/>
        <v>12.323814911282561</v>
      </c>
    </row>
    <row r="50" spans="1:19" x14ac:dyDescent="0.25">
      <c r="A50" s="65">
        <f t="shared" si="18"/>
        <v>2.9000000000000019E-2</v>
      </c>
      <c r="B50" s="63">
        <f t="shared" si="8"/>
        <v>8.700000000000005E-2</v>
      </c>
      <c r="C50" s="64">
        <f t="shared" si="9"/>
        <v>0.62703962703962701</v>
      </c>
      <c r="D50" s="28">
        <f t="shared" si="10"/>
        <v>0.33910914094865424</v>
      </c>
      <c r="E50" s="64">
        <f t="shared" si="11"/>
        <v>156.75990675990676</v>
      </c>
      <c r="F50" s="64">
        <f t="shared" si="12"/>
        <v>84.777285237163554</v>
      </c>
      <c r="G50" s="36">
        <f t="shared" si="0"/>
        <v>2452797202.7972026</v>
      </c>
      <c r="H50" s="61">
        <f t="shared" si="1"/>
        <v>796846795.69889426</v>
      </c>
      <c r="I50" s="64">
        <f t="shared" si="2"/>
        <v>25734.589809240751</v>
      </c>
      <c r="J50" s="64">
        <f t="shared" si="3"/>
        <v>8360.4651068310905</v>
      </c>
      <c r="K50" s="64">
        <f t="shared" si="13"/>
        <v>3.9026020772030319</v>
      </c>
      <c r="L50" s="64">
        <f t="shared" si="14"/>
        <v>12.012712494123207</v>
      </c>
      <c r="M50" s="64">
        <f t="shared" si="4"/>
        <v>10.210465734807611</v>
      </c>
      <c r="N50" s="79">
        <f t="shared" si="5"/>
        <v>1.6535994297933013E-4</v>
      </c>
      <c r="O50" s="80">
        <f t="shared" si="6"/>
        <v>9.0195356635395499E-4</v>
      </c>
      <c r="P50" s="63">
        <f t="shared" si="15"/>
        <v>0.41856735566642944</v>
      </c>
      <c r="Q50" s="64">
        <f t="shared" si="16"/>
        <v>2.2830699648334485</v>
      </c>
      <c r="R50" s="64">
        <f t="shared" si="7"/>
        <v>1.8687360516852221</v>
      </c>
      <c r="S50" s="66">
        <f t="shared" si="17"/>
        <v>12.079201786492833</v>
      </c>
    </row>
    <row r="51" spans="1:19" x14ac:dyDescent="0.25">
      <c r="A51" s="65">
        <f t="shared" si="18"/>
        <v>3.000000000000002E-2</v>
      </c>
      <c r="B51" s="63">
        <f t="shared" si="8"/>
        <v>9.0000000000000052E-2</v>
      </c>
      <c r="C51" s="64">
        <f t="shared" si="9"/>
        <v>0.62790697674418594</v>
      </c>
      <c r="D51" s="28">
        <f t="shared" si="10"/>
        <v>0.3437049688440289</v>
      </c>
      <c r="E51" s="64">
        <f t="shared" si="11"/>
        <v>156.97674418604649</v>
      </c>
      <c r="F51" s="64">
        <f t="shared" si="12"/>
        <v>85.926242211007221</v>
      </c>
      <c r="G51" s="36">
        <f t="shared" si="0"/>
        <v>2459302325.5813947</v>
      </c>
      <c r="H51" s="61">
        <f t="shared" si="1"/>
        <v>817178076.67123127</v>
      </c>
      <c r="I51" s="64">
        <f t="shared" si="2"/>
        <v>25802.841137283292</v>
      </c>
      <c r="J51" s="64">
        <f t="shared" si="3"/>
        <v>8573.7795934600017</v>
      </c>
      <c r="K51" s="64">
        <f t="shared" si="13"/>
        <v>3.8922792692155888</v>
      </c>
      <c r="L51" s="64">
        <f t="shared" si="14"/>
        <v>11.713837818051612</v>
      </c>
      <c r="M51" s="64">
        <f t="shared" si="4"/>
        <v>9.9757136960880519</v>
      </c>
      <c r="N51" s="79">
        <f t="shared" si="5"/>
        <v>1.7021276595744701E-4</v>
      </c>
      <c r="O51" s="80">
        <f t="shared" si="6"/>
        <v>9.0351409457539234E-4</v>
      </c>
      <c r="P51" s="63">
        <f t="shared" si="15"/>
        <v>0.43085106382978777</v>
      </c>
      <c r="Q51" s="64">
        <f t="shared" si="16"/>
        <v>2.2870200518939621</v>
      </c>
      <c r="R51" s="64">
        <f t="shared" si="7"/>
        <v>1.8745380545463679</v>
      </c>
      <c r="S51" s="66">
        <f t="shared" si="17"/>
        <v>11.85025175063442</v>
      </c>
    </row>
    <row r="52" spans="1:19" x14ac:dyDescent="0.25">
      <c r="A52" s="65">
        <f t="shared" si="18"/>
        <v>3.1000000000000021E-2</v>
      </c>
      <c r="B52" s="63">
        <f t="shared" si="8"/>
        <v>9.3000000000000055E-2</v>
      </c>
      <c r="C52" s="64">
        <f t="shared" si="9"/>
        <v>0.62877030162412995</v>
      </c>
      <c r="D52" s="28">
        <f t="shared" si="10"/>
        <v>0.34819043507311004</v>
      </c>
      <c r="E52" s="64">
        <f t="shared" si="11"/>
        <v>157.19257540603249</v>
      </c>
      <c r="F52" s="64">
        <f t="shared" si="12"/>
        <v>87.047608768277513</v>
      </c>
      <c r="G52" s="36">
        <f t="shared" si="0"/>
        <v>2465777262.180974</v>
      </c>
      <c r="H52" s="61">
        <f t="shared" si="1"/>
        <v>837230000.03598189</v>
      </c>
      <c r="I52" s="64">
        <f t="shared" si="2"/>
        <v>25870.775753826802</v>
      </c>
      <c r="J52" s="64">
        <f t="shared" si="3"/>
        <v>8784.1630781156855</v>
      </c>
      <c r="K52" s="64">
        <f t="shared" si="13"/>
        <v>3.8820584508624596</v>
      </c>
      <c r="L52" s="64">
        <f t="shared" si="14"/>
        <v>11.43328769655024</v>
      </c>
      <c r="M52" s="64">
        <f t="shared" si="4"/>
        <v>9.7552367530640662</v>
      </c>
      <c r="N52" s="79">
        <f t="shared" si="5"/>
        <v>1.750176429075513E-4</v>
      </c>
      <c r="O52" s="80">
        <f t="shared" si="6"/>
        <v>9.0504236493549556E-4</v>
      </c>
      <c r="P52" s="63">
        <f t="shared" si="15"/>
        <v>0.4430134086097392</v>
      </c>
      <c r="Q52" s="64">
        <f t="shared" si="16"/>
        <v>2.2908884862429728</v>
      </c>
      <c r="R52" s="64">
        <f t="shared" si="7"/>
        <v>1.8802495801022543</v>
      </c>
      <c r="S52" s="66">
        <f t="shared" si="17"/>
        <v>11.63548633316632</v>
      </c>
    </row>
    <row r="53" spans="1:19" x14ac:dyDescent="0.25">
      <c r="A53" s="65">
        <f t="shared" si="18"/>
        <v>3.2000000000000021E-2</v>
      </c>
      <c r="B53" s="63">
        <f t="shared" si="8"/>
        <v>9.6000000000000058E-2</v>
      </c>
      <c r="C53" s="64">
        <f t="shared" si="9"/>
        <v>0.62962962962962954</v>
      </c>
      <c r="D53" s="28">
        <f t="shared" si="10"/>
        <v>0.35257106460403803</v>
      </c>
      <c r="E53" s="64">
        <f t="shared" si="11"/>
        <v>157.40740740740739</v>
      </c>
      <c r="F53" s="64">
        <f t="shared" si="12"/>
        <v>88.142766151009511</v>
      </c>
      <c r="G53" s="36">
        <f t="shared" si="0"/>
        <v>2472222222.2222214</v>
      </c>
      <c r="H53" s="61">
        <f t="shared" si="1"/>
        <v>857011048.58993685</v>
      </c>
      <c r="I53" s="64">
        <f t="shared" si="2"/>
        <v>25938.39585825667</v>
      </c>
      <c r="J53" s="64">
        <f t="shared" si="3"/>
        <v>8991.7045617541062</v>
      </c>
      <c r="K53" s="64">
        <f t="shared" si="13"/>
        <v>3.8719381180830283</v>
      </c>
      <c r="L53" s="64">
        <f t="shared" si="14"/>
        <v>11.169390959829162</v>
      </c>
      <c r="M53" s="64">
        <f t="shared" si="4"/>
        <v>9.547734772774465</v>
      </c>
      <c r="N53" s="79">
        <f t="shared" si="5"/>
        <v>1.7977528089887663E-4</v>
      </c>
      <c r="O53" s="80">
        <f t="shared" si="6"/>
        <v>9.0653991422098162E-4</v>
      </c>
      <c r="P53" s="63">
        <f t="shared" si="15"/>
        <v>0.45505617977528146</v>
      </c>
      <c r="Q53" s="64">
        <f t="shared" si="16"/>
        <v>2.2946791578718595</v>
      </c>
      <c r="R53" s="64">
        <f t="shared" si="7"/>
        <v>1.8858740516281753</v>
      </c>
      <c r="S53" s="66">
        <f t="shared" si="17"/>
        <v>11.43360882440264</v>
      </c>
    </row>
    <row r="54" spans="1:19" x14ac:dyDescent="0.25">
      <c r="A54" s="65">
        <f t="shared" si="18"/>
        <v>3.3000000000000022E-2</v>
      </c>
      <c r="B54" s="63">
        <f t="shared" si="8"/>
        <v>9.900000000000006E-2</v>
      </c>
      <c r="C54" s="64">
        <f t="shared" si="9"/>
        <v>0.63048498845265588</v>
      </c>
      <c r="D54" s="28">
        <f t="shared" si="10"/>
        <v>0.35685194965032241</v>
      </c>
      <c r="E54" s="64">
        <f t="shared" si="11"/>
        <v>157.62124711316397</v>
      </c>
      <c r="F54" s="64">
        <f t="shared" si="12"/>
        <v>89.212987412580603</v>
      </c>
      <c r="G54" s="36">
        <f t="shared" si="0"/>
        <v>2478637413.3949189</v>
      </c>
      <c r="H54" s="61">
        <f t="shared" si="1"/>
        <v>876529250.1115979</v>
      </c>
      <c r="I54" s="64">
        <f t="shared" si="2"/>
        <v>26005.703629640691</v>
      </c>
      <c r="J54" s="64">
        <f t="shared" si="3"/>
        <v>9196.4882713087445</v>
      </c>
      <c r="K54" s="64">
        <f t="shared" si="13"/>
        <v>3.8619167962462302</v>
      </c>
      <c r="L54" s="64">
        <f t="shared" si="14"/>
        <v>10.920675445086886</v>
      </c>
      <c r="M54" s="64">
        <f t="shared" si="4"/>
        <v>9.3520624120111862</v>
      </c>
      <c r="N54" s="79">
        <f t="shared" si="5"/>
        <v>1.8448637316561856E-4</v>
      </c>
      <c r="O54" s="80">
        <f t="shared" si="6"/>
        <v>9.0800816083022281E-4</v>
      </c>
      <c r="P54" s="63">
        <f t="shared" si="15"/>
        <v>0.46698113207547198</v>
      </c>
      <c r="Q54" s="64">
        <f t="shared" si="16"/>
        <v>2.2983956571015018</v>
      </c>
      <c r="R54" s="64">
        <f t="shared" si="7"/>
        <v>1.891414651540162</v>
      </c>
      <c r="S54" s="66">
        <f t="shared" si="17"/>
        <v>11.243477063551348</v>
      </c>
    </row>
    <row r="55" spans="1:19" x14ac:dyDescent="0.25">
      <c r="A55" s="65">
        <f t="shared" si="18"/>
        <v>3.4000000000000023E-2</v>
      </c>
      <c r="B55" s="63">
        <f t="shared" si="8"/>
        <v>0.10200000000000006</v>
      </c>
      <c r="C55" s="64">
        <f t="shared" si="9"/>
        <v>0.63133640552995385</v>
      </c>
      <c r="D55" s="28">
        <f t="shared" si="10"/>
        <v>0.36103779543359105</v>
      </c>
      <c r="E55" s="64">
        <f t="shared" si="11"/>
        <v>157.83410138248846</v>
      </c>
      <c r="F55" s="64">
        <f t="shared" si="12"/>
        <v>90.259448858397761</v>
      </c>
      <c r="G55" s="36">
        <f t="shared" si="0"/>
        <v>2485023041.4746537</v>
      </c>
      <c r="H55" s="61">
        <f t="shared" si="1"/>
        <v>895792213.62350416</v>
      </c>
      <c r="I55" s="64">
        <f t="shared" si="2"/>
        <v>26072.701226963021</v>
      </c>
      <c r="J55" s="64">
        <f t="shared" si="3"/>
        <v>9398.5940401525531</v>
      </c>
      <c r="K55" s="64">
        <f t="shared" si="13"/>
        <v>3.8519930394342716</v>
      </c>
      <c r="L55" s="64">
        <f t="shared" si="14"/>
        <v>10.685839096406038</v>
      </c>
      <c r="M55" s="64">
        <f t="shared" si="4"/>
        <v>9.1672066393012024</v>
      </c>
      <c r="N55" s="79">
        <f t="shared" si="5"/>
        <v>1.8915159944367201E-4</v>
      </c>
      <c r="O55" s="80">
        <f t="shared" si="6"/>
        <v>9.0944841720244684E-4</v>
      </c>
      <c r="P55" s="63">
        <f t="shared" si="15"/>
        <v>0.47878998609179479</v>
      </c>
      <c r="Q55" s="64">
        <f t="shared" si="16"/>
        <v>2.3020413060436939</v>
      </c>
      <c r="R55" s="64">
        <f t="shared" si="7"/>
        <v>1.8968743460543831</v>
      </c>
      <c r="S55" s="66">
        <f t="shared" si="17"/>
        <v>11.064080985355586</v>
      </c>
    </row>
    <row r="56" spans="1:19" x14ac:dyDescent="0.25">
      <c r="A56" s="65">
        <f t="shared" si="18"/>
        <v>3.5000000000000024E-2</v>
      </c>
      <c r="B56" s="63">
        <f t="shared" si="8"/>
        <v>0.10500000000000007</v>
      </c>
      <c r="C56" s="64">
        <f t="shared" si="9"/>
        <v>0.63218390804597702</v>
      </c>
      <c r="D56" s="28">
        <f t="shared" si="10"/>
        <v>0.36513295991666028</v>
      </c>
      <c r="E56" s="64">
        <f t="shared" si="11"/>
        <v>158.04597701149424</v>
      </c>
      <c r="F56" s="64">
        <f t="shared" si="12"/>
        <v>91.283239979165074</v>
      </c>
      <c r="G56" s="36">
        <f t="shared" si="0"/>
        <v>2491379310.3448272</v>
      </c>
      <c r="H56" s="61">
        <f t="shared" si="1"/>
        <v>914807161.81687725</v>
      </c>
      <c r="I56" s="64">
        <f t="shared" si="2"/>
        <v>26139.39078935514</v>
      </c>
      <c r="J56" s="64">
        <f t="shared" si="3"/>
        <v>9598.0976482952792</v>
      </c>
      <c r="K56" s="64">
        <f t="shared" si="13"/>
        <v>3.842165429747133</v>
      </c>
      <c r="L56" s="64">
        <f t="shared" si="14"/>
        <v>10.463725972130392</v>
      </c>
      <c r="M56" s="64">
        <f t="shared" si="4"/>
        <v>8.9922680738230003</v>
      </c>
      <c r="N56" s="79">
        <f t="shared" si="5"/>
        <v>1.9377162629757803E-4</v>
      </c>
      <c r="O56" s="80">
        <f t="shared" si="6"/>
        <v>9.1086190061570973E-4</v>
      </c>
      <c r="P56" s="63">
        <f t="shared" si="15"/>
        <v>0.49048442906574441</v>
      </c>
      <c r="Q56" s="64">
        <f t="shared" si="16"/>
        <v>2.3056191859335153</v>
      </c>
      <c r="R56" s="64">
        <f t="shared" si="7"/>
        <v>1.9022559066295661</v>
      </c>
      <c r="S56" s="66">
        <f t="shared" si="17"/>
        <v>10.894523980452567</v>
      </c>
    </row>
    <row r="57" spans="1:19" x14ac:dyDescent="0.25">
      <c r="A57" s="65">
        <f t="shared" si="18"/>
        <v>3.6000000000000025E-2</v>
      </c>
      <c r="B57" s="63">
        <f t="shared" si="8"/>
        <v>0.10800000000000007</v>
      </c>
      <c r="C57" s="64">
        <f t="shared" si="9"/>
        <v>0.6330275229357798</v>
      </c>
      <c r="D57" s="28">
        <f t="shared" si="10"/>
        <v>0.36914148844970518</v>
      </c>
      <c r="E57" s="64">
        <f t="shared" si="11"/>
        <v>158.25688073394494</v>
      </c>
      <c r="F57" s="64">
        <f t="shared" si="12"/>
        <v>92.285372112426302</v>
      </c>
      <c r="G57" s="36">
        <f t="shared" ref="G57:G88" si="19">((1/12)*(1/($B$14/$B$12)^3)+(1/($B$14/$B$12))*(C57-0.5*(1/($B$14/$B$12)))^2+B57*(1-C57)^2)*$B$11*$B$14^3</f>
        <v>2497706422.0183482</v>
      </c>
      <c r="H57" s="61">
        <f t="shared" ref="H57:H88" si="20">(B57*(1-D57)*(1-(D57/3)))*$B$11*$B$14^3</f>
        <v>933580960.14152491</v>
      </c>
      <c r="I57" s="64">
        <f t="shared" ref="I57:I88" si="21">$F$5*G57*1000/1000000000000</f>
        <v>26205.774436323441</v>
      </c>
      <c r="J57" s="64">
        <f t="shared" ref="J57:J88" si="22">$F$5*H57*1000/1000000000000</f>
        <v>9795.0711275928097</v>
      </c>
      <c r="K57" s="64">
        <f t="shared" si="13"/>
        <v>3.8324325766272263</v>
      </c>
      <c r="L57" s="64">
        <f t="shared" si="14"/>
        <v>10.25330621261069</v>
      </c>
      <c r="M57" s="64">
        <f t="shared" ref="M57:M88" si="23">L57*$N$9+K57*(1-$N$9)</f>
        <v>8.8264454046143648</v>
      </c>
      <c r="N57" s="79">
        <f t="shared" ref="N57:N88" si="24">B57*$B$10*10^3*$B$11*$B$14*($B$12-$B$13-E57)/G57</f>
        <v>1.9834710743801671E-4</v>
      </c>
      <c r="O57" s="80">
        <f t="shared" ref="O57:O88" si="25">B57*$B$10*10^3*$B$11*$B$14*($B$12-$B$13-F57)/H57</f>
        <v>9.1224974260806745E-4</v>
      </c>
      <c r="P57" s="63">
        <f t="shared" si="15"/>
        <v>0.50206611570247983</v>
      </c>
      <c r="Q57" s="64">
        <f t="shared" si="16"/>
        <v>2.3091321609766706</v>
      </c>
      <c r="R57" s="64">
        <f t="shared" ref="R57:R88" si="26">$N$9*Q57+(1-$N$9)*P57</f>
        <v>1.9075619286935173</v>
      </c>
      <c r="S57" s="66">
        <f t="shared" si="17"/>
        <v>10.734007333307883</v>
      </c>
    </row>
    <row r="58" spans="1:19" x14ac:dyDescent="0.25">
      <c r="A58" s="65">
        <f t="shared" si="18"/>
        <v>3.7000000000000026E-2</v>
      </c>
      <c r="B58" s="63">
        <f t="shared" si="8"/>
        <v>0.11100000000000007</v>
      </c>
      <c r="C58" s="64">
        <f t="shared" si="9"/>
        <v>0.63386727688787181</v>
      </c>
      <c r="D58" s="28">
        <f t="shared" si="10"/>
        <v>0.37306714410296443</v>
      </c>
      <c r="E58" s="64">
        <f t="shared" si="11"/>
        <v>158.46681922196797</v>
      </c>
      <c r="F58" s="64">
        <f t="shared" si="12"/>
        <v>93.266786025741112</v>
      </c>
      <c r="G58" s="36">
        <f t="shared" si="19"/>
        <v>2504004576.6590385</v>
      </c>
      <c r="H58" s="61">
        <f t="shared" si="20"/>
        <v>952120142.98593056</v>
      </c>
      <c r="I58" s="64">
        <f t="shared" si="21"/>
        <v>26271.854267973809</v>
      </c>
      <c r="J58" s="64">
        <f t="shared" si="22"/>
        <v>9989.5830364270205</v>
      </c>
      <c r="K58" s="64">
        <f t="shared" si="13"/>
        <v>3.8227931162034667</v>
      </c>
      <c r="L58" s="64">
        <f t="shared" si="14"/>
        <v>10.053659224743026</v>
      </c>
      <c r="M58" s="64">
        <f t="shared" si="23"/>
        <v>8.6690223117342349</v>
      </c>
      <c r="N58" s="79">
        <f t="shared" si="24"/>
        <v>2.028786840301578E-4</v>
      </c>
      <c r="O58" s="80">
        <f t="shared" si="25"/>
        <v>9.1361299723074065E-4</v>
      </c>
      <c r="P58" s="63">
        <f t="shared" si="15"/>
        <v>0.51353666895133687</v>
      </c>
      <c r="Q58" s="64">
        <f t="shared" si="16"/>
        <v>2.3125828992403119</v>
      </c>
      <c r="R58" s="64">
        <f t="shared" si="26"/>
        <v>1.9127948480649841</v>
      </c>
      <c r="S58" s="66">
        <f t="shared" si="17"/>
        <v>10.581817159799218</v>
      </c>
    </row>
    <row r="59" spans="1:19" x14ac:dyDescent="0.25">
      <c r="A59" s="65">
        <f t="shared" si="18"/>
        <v>3.8000000000000027E-2</v>
      </c>
      <c r="B59" s="63">
        <f t="shared" si="8"/>
        <v>0.11400000000000007</v>
      </c>
      <c r="C59" s="64">
        <f t="shared" si="9"/>
        <v>0.63470319634703187</v>
      </c>
      <c r="D59" s="28">
        <f t="shared" si="10"/>
        <v>0.37691343432421975</v>
      </c>
      <c r="E59" s="64">
        <f t="shared" si="11"/>
        <v>158.67579908675796</v>
      </c>
      <c r="F59" s="64">
        <f t="shared" si="12"/>
        <v>94.228358581054934</v>
      </c>
      <c r="G59" s="36">
        <f t="shared" si="19"/>
        <v>2510273972.6027389</v>
      </c>
      <c r="H59" s="61">
        <f t="shared" si="20"/>
        <v>970430937.30833745</v>
      </c>
      <c r="I59" s="64">
        <f t="shared" si="21"/>
        <v>26337.632365233072</v>
      </c>
      <c r="J59" s="64">
        <f t="shared" si="22"/>
        <v>10181.698707641552</v>
      </c>
      <c r="K59" s="64">
        <f t="shared" si="13"/>
        <v>3.8132457106541509</v>
      </c>
      <c r="L59" s="64">
        <f t="shared" si="14"/>
        <v>9.8639594952986585</v>
      </c>
      <c r="M59" s="64">
        <f t="shared" si="23"/>
        <v>8.5193564320443222</v>
      </c>
      <c r="N59" s="79">
        <f t="shared" si="24"/>
        <v>2.0736698499317899E-4</v>
      </c>
      <c r="O59" s="80">
        <f t="shared" si="25"/>
        <v>9.1495264830563966E-4</v>
      </c>
      <c r="P59" s="63">
        <f t="shared" si="15"/>
        <v>0.52489768076398435</v>
      </c>
      <c r="Q59" s="64">
        <f t="shared" si="16"/>
        <v>2.3159738910236505</v>
      </c>
      <c r="R59" s="64">
        <f t="shared" si="26"/>
        <v>1.9179569554103912</v>
      </c>
      <c r="S59" s="66">
        <f t="shared" si="17"/>
        <v>10.437313387454713</v>
      </c>
    </row>
    <row r="60" spans="1:19" x14ac:dyDescent="0.25">
      <c r="A60" s="65">
        <f t="shared" si="18"/>
        <v>3.9000000000000028E-2</v>
      </c>
      <c r="B60" s="63">
        <f t="shared" si="8"/>
        <v>0.11700000000000008</v>
      </c>
      <c r="C60" s="64">
        <f t="shared" si="9"/>
        <v>0.63553530751708431</v>
      </c>
      <c r="D60" s="28">
        <f t="shared" si="10"/>
        <v>0.38068363445064179</v>
      </c>
      <c r="E60" s="64">
        <f t="shared" si="11"/>
        <v>158.88382687927108</v>
      </c>
      <c r="F60" s="64">
        <f t="shared" si="12"/>
        <v>95.170908612660455</v>
      </c>
      <c r="G60" s="36">
        <f t="shared" si="19"/>
        <v>2516514806.3781319</v>
      </c>
      <c r="H60" s="61">
        <f t="shared" si="20"/>
        <v>988519284.02661514</v>
      </c>
      <c r="I60" s="64">
        <f t="shared" si="21"/>
        <v>26403.110790067476</v>
      </c>
      <c r="J60" s="64">
        <f t="shared" si="22"/>
        <v>10371.480472962936</v>
      </c>
      <c r="K60" s="64">
        <f t="shared" si="13"/>
        <v>3.8037890475879896</v>
      </c>
      <c r="L60" s="64">
        <f t="shared" si="14"/>
        <v>9.6834645649021276</v>
      </c>
      <c r="M60" s="64">
        <f t="shared" si="23"/>
        <v>8.3768700054989864</v>
      </c>
      <c r="N60" s="79">
        <f t="shared" si="24"/>
        <v>2.1181262729124249E-4</v>
      </c>
      <c r="O60" s="80">
        <f t="shared" si="25"/>
        <v>9.1626961583032732E-4</v>
      </c>
      <c r="P60" s="63">
        <f t="shared" si="15"/>
        <v>0.53615071283095761</v>
      </c>
      <c r="Q60" s="64">
        <f t="shared" si="16"/>
        <v>2.3193074650705161</v>
      </c>
      <c r="R60" s="64">
        <f t="shared" si="26"/>
        <v>1.9230504090172809</v>
      </c>
      <c r="S60" s="66">
        <f t="shared" si="17"/>
        <v>10.299920414516267</v>
      </c>
    </row>
    <row r="61" spans="1:19" x14ac:dyDescent="0.25">
      <c r="A61" s="65">
        <f t="shared" si="18"/>
        <v>4.0000000000000029E-2</v>
      </c>
      <c r="B61" s="63">
        <f t="shared" si="8"/>
        <v>0.12000000000000008</v>
      </c>
      <c r="C61" s="64">
        <f t="shared" si="9"/>
        <v>0.63636363636363635</v>
      </c>
      <c r="D61" s="28">
        <f t="shared" si="10"/>
        <v>0.38438080851673972</v>
      </c>
      <c r="E61" s="64">
        <f t="shared" si="11"/>
        <v>159.09090909090909</v>
      </c>
      <c r="F61" s="64">
        <f t="shared" si="12"/>
        <v>96.095202129184926</v>
      </c>
      <c r="G61" s="36">
        <f t="shared" si="19"/>
        <v>2522727272.7272725</v>
      </c>
      <c r="H61" s="61">
        <f t="shared" si="20"/>
        <v>1006390857.4306406</v>
      </c>
      <c r="I61" s="64">
        <f t="shared" si="21"/>
        <v>26468.291585698084</v>
      </c>
      <c r="J61" s="64">
        <f t="shared" si="22"/>
        <v>10558.987866674015</v>
      </c>
      <c r="K61" s="64">
        <f t="shared" si="13"/>
        <v>3.7944218394427258</v>
      </c>
      <c r="L61" s="64">
        <f t="shared" si="14"/>
        <v>9.5115047875460874</v>
      </c>
      <c r="M61" s="64">
        <f t="shared" si="23"/>
        <v>8.2410419101897858</v>
      </c>
      <c r="N61" s="79">
        <f t="shared" si="24"/>
        <v>2.162162162162164E-4</v>
      </c>
      <c r="O61" s="80">
        <f t="shared" si="25"/>
        <v>9.175647616498074E-4</v>
      </c>
      <c r="P61" s="63">
        <f t="shared" si="15"/>
        <v>0.5472972972972977</v>
      </c>
      <c r="Q61" s="64">
        <f t="shared" si="16"/>
        <v>2.3225858029260751</v>
      </c>
      <c r="R61" s="64">
        <f t="shared" si="26"/>
        <v>1.9280772461196802</v>
      </c>
      <c r="S61" s="66">
        <f t="shared" si="17"/>
        <v>10.169119156309467</v>
      </c>
    </row>
    <row r="62" spans="1:19" x14ac:dyDescent="0.25">
      <c r="A62" s="65">
        <f t="shared" si="18"/>
        <v>4.1000000000000029E-2</v>
      </c>
      <c r="B62" s="63">
        <f t="shared" si="8"/>
        <v>0.12300000000000008</v>
      </c>
      <c r="C62" s="64">
        <f t="shared" si="9"/>
        <v>0.63718820861678005</v>
      </c>
      <c r="D62" s="28">
        <f t="shared" si="10"/>
        <v>0.38800782772869552</v>
      </c>
      <c r="E62" s="64">
        <f t="shared" si="11"/>
        <v>159.297052154195</v>
      </c>
      <c r="F62" s="64">
        <f t="shared" si="12"/>
        <v>97.001956932173883</v>
      </c>
      <c r="G62" s="36">
        <f t="shared" si="19"/>
        <v>2528911564.6258502</v>
      </c>
      <c r="H62" s="61">
        <f t="shared" si="20"/>
        <v>1024051082.8440994</v>
      </c>
      <c r="I62" s="64">
        <f t="shared" si="21"/>
        <v>26533.176776813358</v>
      </c>
      <c r="J62" s="64">
        <f t="shared" si="22"/>
        <v>10744.277810920446</v>
      </c>
      <c r="K62" s="64">
        <f t="shared" si="13"/>
        <v>3.7851428229007129</v>
      </c>
      <c r="L62" s="64">
        <f t="shared" si="14"/>
        <v>9.347474573249805</v>
      </c>
      <c r="M62" s="64">
        <f t="shared" si="23"/>
        <v>8.1114008509500071</v>
      </c>
      <c r="N62" s="79">
        <f t="shared" si="24"/>
        <v>2.2057834566240774E-4</v>
      </c>
      <c r="O62" s="80">
        <f t="shared" si="25"/>
        <v>9.1883889449524562E-4</v>
      </c>
      <c r="P62" s="63">
        <f t="shared" si="15"/>
        <v>0.55833893745796959</v>
      </c>
      <c r="Q62" s="64">
        <f t="shared" si="16"/>
        <v>2.3258109516910901</v>
      </c>
      <c r="R62" s="64">
        <f t="shared" si="26"/>
        <v>1.9330393929726188</v>
      </c>
      <c r="S62" s="66">
        <f t="shared" si="17"/>
        <v>10.044440243922626</v>
      </c>
    </row>
    <row r="63" spans="1:19" x14ac:dyDescent="0.25">
      <c r="A63" s="65">
        <f t="shared" si="18"/>
        <v>4.200000000000003E-2</v>
      </c>
      <c r="B63" s="63">
        <f t="shared" si="8"/>
        <v>0.12600000000000008</v>
      </c>
      <c r="C63" s="64">
        <f t="shared" si="9"/>
        <v>0.63800904977375561</v>
      </c>
      <c r="D63" s="28">
        <f t="shared" si="10"/>
        <v>0.39156738691691156</v>
      </c>
      <c r="E63" s="64">
        <f t="shared" si="11"/>
        <v>159.50226244343889</v>
      </c>
      <c r="F63" s="64">
        <f t="shared" si="12"/>
        <v>97.891846729227893</v>
      </c>
      <c r="G63" s="36">
        <f t="shared" si="19"/>
        <v>2535067873.3031669</v>
      </c>
      <c r="H63" s="61">
        <f t="shared" si="20"/>
        <v>1041505152.7317237</v>
      </c>
      <c r="I63" s="64">
        <f t="shared" si="21"/>
        <v>26597.768369778783</v>
      </c>
      <c r="J63" s="64">
        <f t="shared" si="22"/>
        <v>10927.404784706778</v>
      </c>
      <c r="K63" s="64">
        <f t="shared" si="13"/>
        <v>3.775950758320942</v>
      </c>
      <c r="L63" s="64">
        <f t="shared" si="14"/>
        <v>9.1908248686887006</v>
      </c>
      <c r="M63" s="64">
        <f t="shared" si="23"/>
        <v>7.9875195108291992</v>
      </c>
      <c r="N63" s="79">
        <f t="shared" si="24"/>
        <v>2.248995983935746E-4</v>
      </c>
      <c r="O63" s="80">
        <f t="shared" si="25"/>
        <v>9.2009277447396777E-4</v>
      </c>
      <c r="P63" s="63">
        <f t="shared" si="15"/>
        <v>0.56927710843373569</v>
      </c>
      <c r="Q63" s="64">
        <f t="shared" si="16"/>
        <v>2.3289848353872307</v>
      </c>
      <c r="R63" s="64">
        <f t="shared" si="26"/>
        <v>1.9379386738420097</v>
      </c>
      <c r="S63" s="66">
        <f t="shared" si="17"/>
        <v>9.9254581846712089</v>
      </c>
    </row>
    <row r="64" spans="1:19" x14ac:dyDescent="0.25">
      <c r="A64" s="65">
        <f t="shared" si="18"/>
        <v>4.3000000000000031E-2</v>
      </c>
      <c r="B64" s="63">
        <f t="shared" si="8"/>
        <v>0.12900000000000009</v>
      </c>
      <c r="C64" s="64">
        <f t="shared" si="9"/>
        <v>0.63882618510158018</v>
      </c>
      <c r="D64" s="28">
        <f t="shared" si="10"/>
        <v>0.39506201923054884</v>
      </c>
      <c r="E64" s="64">
        <f t="shared" si="11"/>
        <v>159.70654627539506</v>
      </c>
      <c r="F64" s="64">
        <f t="shared" si="12"/>
        <v>98.765504807637214</v>
      </c>
      <c r="G64" s="36">
        <f t="shared" si="19"/>
        <v>2541196388.2618508</v>
      </c>
      <c r="H64" s="61">
        <f t="shared" si="20"/>
        <v>1058758041.4219053</v>
      </c>
      <c r="I64" s="64">
        <f t="shared" si="21"/>
        <v>26662.0683528437</v>
      </c>
      <c r="J64" s="64">
        <f t="shared" si="22"/>
        <v>11108.420978365173</v>
      </c>
      <c r="K64" s="64">
        <f t="shared" si="13"/>
        <v>3.7668444291869485</v>
      </c>
      <c r="L64" s="64">
        <f t="shared" si="14"/>
        <v>9.041056675931948</v>
      </c>
      <c r="M64" s="64">
        <f t="shared" si="23"/>
        <v>7.869009509988615</v>
      </c>
      <c r="N64" s="79">
        <f t="shared" si="24"/>
        <v>2.2918054630246515E-4</v>
      </c>
      <c r="O64" s="80">
        <f t="shared" si="25"/>
        <v>9.2132711708210573E-4</v>
      </c>
      <c r="P64" s="63">
        <f t="shared" si="15"/>
        <v>0.58011325782811496</v>
      </c>
      <c r="Q64" s="64">
        <f t="shared" si="16"/>
        <v>2.33210926511408</v>
      </c>
      <c r="R64" s="64">
        <f t="shared" si="26"/>
        <v>1.9427768190505321</v>
      </c>
      <c r="S64" s="66">
        <f t="shared" si="17"/>
        <v>9.8117863290391476</v>
      </c>
    </row>
    <row r="65" spans="1:19" x14ac:dyDescent="0.25">
      <c r="A65" s="65">
        <f t="shared" si="18"/>
        <v>4.4000000000000032E-2</v>
      </c>
      <c r="B65" s="63">
        <f t="shared" si="8"/>
        <v>0.13200000000000009</v>
      </c>
      <c r="C65" s="64">
        <f t="shared" si="9"/>
        <v>0.63963963963963955</v>
      </c>
      <c r="D65" s="28">
        <f t="shared" si="10"/>
        <v>0.39849410929811474</v>
      </c>
      <c r="E65" s="64">
        <f t="shared" si="11"/>
        <v>159.90990990990989</v>
      </c>
      <c r="F65" s="64">
        <f t="shared" si="12"/>
        <v>99.623527324528681</v>
      </c>
      <c r="G65" s="36">
        <f t="shared" si="19"/>
        <v>2547297297.297297</v>
      </c>
      <c r="H65" s="61">
        <f t="shared" si="20"/>
        <v>1075814518.5925777</v>
      </c>
      <c r="I65" s="64">
        <f t="shared" si="21"/>
        <v>26726.078696345248</v>
      </c>
      <c r="J65" s="64">
        <f t="shared" si="22"/>
        <v>11287.376435048411</v>
      </c>
      <c r="K65" s="64">
        <f t="shared" si="13"/>
        <v>3.7578226415701175</v>
      </c>
      <c r="L65" s="64">
        <f t="shared" si="14"/>
        <v>8.8977154455184273</v>
      </c>
      <c r="M65" s="64">
        <f t="shared" si="23"/>
        <v>7.7555170446410253</v>
      </c>
      <c r="N65" s="79">
        <f t="shared" si="24"/>
        <v>2.3342175066313022E-4</v>
      </c>
      <c r="O65" s="80">
        <f t="shared" si="25"/>
        <v>9.2254259680053232E-4</v>
      </c>
      <c r="P65" s="63">
        <f t="shared" si="15"/>
        <v>0.59084880636604842</v>
      </c>
      <c r="Q65" s="64">
        <f t="shared" si="16"/>
        <v>2.3351859481513473</v>
      </c>
      <c r="R65" s="64">
        <f t="shared" si="26"/>
        <v>1.9475554721990587</v>
      </c>
      <c r="S65" s="66">
        <f t="shared" si="17"/>
        <v>9.7030725168400842</v>
      </c>
    </row>
    <row r="66" spans="1:19" x14ac:dyDescent="0.25">
      <c r="A66" s="65">
        <f t="shared" si="18"/>
        <v>4.5000000000000033E-2</v>
      </c>
      <c r="B66" s="63">
        <f t="shared" si="8"/>
        <v>0.13500000000000009</v>
      </c>
      <c r="C66" s="64">
        <f t="shared" si="9"/>
        <v>0.6404494382022472</v>
      </c>
      <c r="D66" s="28">
        <f t="shared" si="10"/>
        <v>0.40186590504519848</v>
      </c>
      <c r="E66" s="64">
        <f t="shared" si="11"/>
        <v>160.11235955056179</v>
      </c>
      <c r="F66" s="64">
        <f t="shared" si="12"/>
        <v>100.46647626129962</v>
      </c>
      <c r="G66" s="36">
        <f t="shared" si="19"/>
        <v>2553370786.5168533</v>
      </c>
      <c r="H66" s="61">
        <f t="shared" si="20"/>
        <v>1092679161.6494555</v>
      </c>
      <c r="I66" s="64">
        <f t="shared" si="21"/>
        <v>26789.801352909715</v>
      </c>
      <c r="J66" s="64">
        <f t="shared" si="22"/>
        <v>11464.319180601555</v>
      </c>
      <c r="K66" s="64">
        <f t="shared" si="13"/>
        <v>3.7488842236078304</v>
      </c>
      <c r="L66" s="64">
        <f t="shared" si="14"/>
        <v>8.7603862090169997</v>
      </c>
      <c r="M66" s="64">
        <f t="shared" si="23"/>
        <v>7.646719101148296</v>
      </c>
      <c r="N66" s="79">
        <f t="shared" si="24"/>
        <v>2.3762376237623789E-4</v>
      </c>
      <c r="O66" s="80">
        <f t="shared" si="25"/>
        <v>9.2373985032583635E-4</v>
      </c>
      <c r="P66" s="63">
        <f t="shared" si="15"/>
        <v>0.60148514851485213</v>
      </c>
      <c r="Q66" s="64">
        <f t="shared" si="16"/>
        <v>2.3382164961372736</v>
      </c>
      <c r="R66" s="64">
        <f t="shared" si="26"/>
        <v>1.9522761966656244</v>
      </c>
      <c r="S66" s="66">
        <f t="shared" si="17"/>
        <v>9.5989952978139197</v>
      </c>
    </row>
    <row r="67" spans="1:19" x14ac:dyDescent="0.25">
      <c r="A67" s="65">
        <f t="shared" si="18"/>
        <v>4.6000000000000034E-2</v>
      </c>
      <c r="B67" s="63">
        <f t="shared" si="8"/>
        <v>0.13800000000000009</v>
      </c>
      <c r="C67" s="64">
        <f t="shared" si="9"/>
        <v>0.64125560538116588</v>
      </c>
      <c r="D67" s="28">
        <f t="shared" si="10"/>
        <v>0.40517952833294452</v>
      </c>
      <c r="E67" s="64">
        <f t="shared" si="11"/>
        <v>160.31390134529147</v>
      </c>
      <c r="F67" s="64">
        <f t="shared" si="12"/>
        <v>101.29488208323613</v>
      </c>
      <c r="G67" s="36">
        <f t="shared" si="19"/>
        <v>2559417040.3587437</v>
      </c>
      <c r="H67" s="61">
        <f t="shared" si="20"/>
        <v>1109356367.1097376</v>
      </c>
      <c r="I67" s="64">
        <f t="shared" si="21"/>
        <v>26853.238257651024</v>
      </c>
      <c r="J67" s="64">
        <f t="shared" si="22"/>
        <v>11639.295342999059</v>
      </c>
      <c r="K67" s="64">
        <f t="shared" si="13"/>
        <v>3.7400280249960507</v>
      </c>
      <c r="L67" s="64">
        <f t="shared" si="14"/>
        <v>8.6286893395071296</v>
      </c>
      <c r="M67" s="64">
        <f t="shared" si="23"/>
        <v>7.5423201585046673</v>
      </c>
      <c r="N67" s="79">
        <f t="shared" si="24"/>
        <v>2.417871222076218E-4</v>
      </c>
      <c r="O67" s="80">
        <f t="shared" si="25"/>
        <v>9.2491947948063907E-4</v>
      </c>
      <c r="P67" s="63">
        <f t="shared" si="15"/>
        <v>0.61202365308804274</v>
      </c>
      <c r="Q67" s="64">
        <f t="shared" si="16"/>
        <v>2.3412024324353675</v>
      </c>
      <c r="R67" s="64">
        <f t="shared" si="26"/>
        <v>1.9569404814692954</v>
      </c>
      <c r="S67" s="66">
        <f t="shared" si="17"/>
        <v>9.4992606399739632</v>
      </c>
    </row>
    <row r="68" spans="1:19" x14ac:dyDescent="0.25">
      <c r="A68" s="65">
        <f t="shared" si="18"/>
        <v>4.7000000000000035E-2</v>
      </c>
      <c r="B68" s="63">
        <f t="shared" si="8"/>
        <v>0.1410000000000001</v>
      </c>
      <c r="C68" s="64">
        <f t="shared" si="9"/>
        <v>0.64205816554809847</v>
      </c>
      <c r="D68" s="28">
        <f t="shared" si="10"/>
        <v>0.40843698455782906</v>
      </c>
      <c r="E68" s="64">
        <f t="shared" si="11"/>
        <v>160.51454138702462</v>
      </c>
      <c r="F68" s="64">
        <f t="shared" si="12"/>
        <v>102.10924613945727</v>
      </c>
      <c r="G68" s="36">
        <f t="shared" si="19"/>
        <v>2565436241.6107378</v>
      </c>
      <c r="H68" s="61">
        <f t="shared" si="20"/>
        <v>1125850361.090605</v>
      </c>
      <c r="I68" s="64">
        <f t="shared" si="21"/>
        <v>26916.391328366648</v>
      </c>
      <c r="J68" s="64">
        <f t="shared" si="22"/>
        <v>11812.349262389394</v>
      </c>
      <c r="K68" s="64">
        <f t="shared" si="13"/>
        <v>3.7312529164958237</v>
      </c>
      <c r="L68" s="64">
        <f t="shared" si="14"/>
        <v>8.5022768472726025</v>
      </c>
      <c r="M68" s="64">
        <f t="shared" si="23"/>
        <v>7.4420493070999854</v>
      </c>
      <c r="N68" s="79">
        <f t="shared" si="24"/>
        <v>2.4591236102027486E-4</v>
      </c>
      <c r="O68" s="80">
        <f t="shared" si="25"/>
        <v>9.2608205384136241E-4</v>
      </c>
      <c r="P68" s="63">
        <f t="shared" si="15"/>
        <v>0.62246566383257074</v>
      </c>
      <c r="Q68" s="64">
        <f t="shared" si="16"/>
        <v>2.3441451987859487</v>
      </c>
      <c r="R68" s="64">
        <f t="shared" si="26"/>
        <v>1.961549746574087</v>
      </c>
      <c r="S68" s="66">
        <f t="shared" si="17"/>
        <v>9.403599053674073</v>
      </c>
    </row>
    <row r="69" spans="1:19" x14ac:dyDescent="0.25">
      <c r="A69" s="65">
        <f t="shared" si="18"/>
        <v>4.8000000000000036E-2</v>
      </c>
      <c r="B69" s="63">
        <f t="shared" si="8"/>
        <v>0.1440000000000001</v>
      </c>
      <c r="C69" s="64">
        <f t="shared" si="9"/>
        <v>0.64285714285714279</v>
      </c>
      <c r="D69" s="28">
        <f t="shared" si="10"/>
        <v>0.41164017133393088</v>
      </c>
      <c r="E69" s="64">
        <f t="shared" si="11"/>
        <v>160.71428571428569</v>
      </c>
      <c r="F69" s="64">
        <f t="shared" si="12"/>
        <v>102.91004283348272</v>
      </c>
      <c r="G69" s="36">
        <f t="shared" si="19"/>
        <v>2571428571.4285712</v>
      </c>
      <c r="H69" s="61">
        <f t="shared" si="20"/>
        <v>1142165208.9900794</v>
      </c>
      <c r="I69" s="64">
        <f t="shared" si="21"/>
        <v>26979.262465730862</v>
      </c>
      <c r="J69" s="64">
        <f t="shared" si="22"/>
        <v>11983.523592665993</v>
      </c>
      <c r="K69" s="64">
        <f t="shared" si="13"/>
        <v>3.7225577894532811</v>
      </c>
      <c r="L69" s="64">
        <f t="shared" si="14"/>
        <v>8.3808291333423846</v>
      </c>
      <c r="M69" s="64">
        <f t="shared" si="23"/>
        <v>7.3456577235892508</v>
      </c>
      <c r="N69" s="79">
        <f t="shared" si="24"/>
        <v>2.5000000000000028E-4</v>
      </c>
      <c r="O69" s="80">
        <f t="shared" si="25"/>
        <v>9.2722811311627329E-4</v>
      </c>
      <c r="P69" s="63">
        <f t="shared" si="15"/>
        <v>0.63281250000000067</v>
      </c>
      <c r="Q69" s="64">
        <f t="shared" si="16"/>
        <v>2.3470461613255669</v>
      </c>
      <c r="R69" s="64">
        <f t="shared" si="26"/>
        <v>1.9661053476976633</v>
      </c>
      <c r="S69" s="66">
        <f t="shared" si="17"/>
        <v>9.311763071286915</v>
      </c>
    </row>
    <row r="70" spans="1:19" x14ac:dyDescent="0.25">
      <c r="A70" s="65">
        <f t="shared" si="18"/>
        <v>4.9000000000000037E-2</v>
      </c>
      <c r="B70" s="63">
        <f t="shared" si="8"/>
        <v>0.1470000000000001</v>
      </c>
      <c r="C70" s="64">
        <f t="shared" si="9"/>
        <v>0.64365256124721604</v>
      </c>
      <c r="D70" s="28">
        <f t="shared" si="10"/>
        <v>0.4147908863625327</v>
      </c>
      <c r="E70" s="64">
        <f t="shared" si="11"/>
        <v>160.913140311804</v>
      </c>
      <c r="F70" s="64">
        <f t="shared" si="12"/>
        <v>103.69772159063318</v>
      </c>
      <c r="G70" s="36">
        <f t="shared" si="19"/>
        <v>2577394209.3541198</v>
      </c>
      <c r="H70" s="61">
        <f t="shared" si="20"/>
        <v>1158304824.4375782</v>
      </c>
      <c r="I70" s="64">
        <f t="shared" si="21"/>
        <v>27041.853553485431</v>
      </c>
      <c r="J70" s="64">
        <f t="shared" si="22"/>
        <v>12152.859395375895</v>
      </c>
      <c r="K70" s="64">
        <f t="shared" si="13"/>
        <v>3.7139415553327062</v>
      </c>
      <c r="L70" s="64">
        <f t="shared" si="14"/>
        <v>8.2640521360532482</v>
      </c>
      <c r="M70" s="64">
        <f t="shared" si="23"/>
        <v>7.2529164514486828</v>
      </c>
      <c r="N70" s="79">
        <f t="shared" si="24"/>
        <v>2.5405055087491927E-4</v>
      </c>
      <c r="O70" s="80">
        <f t="shared" si="25"/>
        <v>9.2835816930226091E-4</v>
      </c>
      <c r="P70" s="63">
        <f t="shared" si="15"/>
        <v>0.64306545690213945</v>
      </c>
      <c r="Q70" s="64">
        <f t="shared" si="16"/>
        <v>2.3499066160463475</v>
      </c>
      <c r="R70" s="64">
        <f t="shared" si="26"/>
        <v>1.9706085806809679</v>
      </c>
      <c r="S70" s="66">
        <f t="shared" si="17"/>
        <v>9.2235250321296505</v>
      </c>
    </row>
    <row r="71" spans="1:19" x14ac:dyDescent="0.25">
      <c r="A71" s="65">
        <f t="shared" si="18"/>
        <v>5.0000000000000037E-2</v>
      </c>
      <c r="B71" s="63">
        <f t="shared" si="8"/>
        <v>0.15000000000000011</v>
      </c>
      <c r="C71" s="64">
        <f t="shared" si="9"/>
        <v>0.64444444444444438</v>
      </c>
      <c r="D71" s="28">
        <f t="shared" si="10"/>
        <v>0.41789083458002746</v>
      </c>
      <c r="E71" s="64">
        <f t="shared" si="11"/>
        <v>161.11111111111109</v>
      </c>
      <c r="F71" s="64">
        <f t="shared" si="12"/>
        <v>104.47270864500686</v>
      </c>
      <c r="G71" s="36">
        <f t="shared" si="19"/>
        <v>2583333333.333333</v>
      </c>
      <c r="H71" s="61">
        <f t="shared" si="20"/>
        <v>1174272977.5827212</v>
      </c>
      <c r="I71" s="64">
        <f t="shared" si="21"/>
        <v>27104.166458627766</v>
      </c>
      <c r="J71" s="64">
        <f t="shared" si="22"/>
        <v>12320.396226685376</v>
      </c>
      <c r="K71" s="64">
        <f t="shared" si="13"/>
        <v>3.7054031452622516</v>
      </c>
      <c r="L71" s="64">
        <f t="shared" si="14"/>
        <v>8.1516748161053822</v>
      </c>
      <c r="M71" s="64">
        <f t="shared" si="23"/>
        <v>7.1636144448069095</v>
      </c>
      <c r="N71" s="79">
        <f t="shared" si="24"/>
        <v>2.5806451612903254E-4</v>
      </c>
      <c r="O71" s="80">
        <f t="shared" si="25"/>
        <v>9.294727086450068E-4</v>
      </c>
      <c r="P71" s="63">
        <f t="shared" si="15"/>
        <v>0.65322580645161366</v>
      </c>
      <c r="Q71" s="64">
        <f t="shared" si="16"/>
        <v>2.3527277937576736</v>
      </c>
      <c r="R71" s="64">
        <f t="shared" si="26"/>
        <v>1.975060685467438</v>
      </c>
      <c r="S71" s="66">
        <f t="shared" si="17"/>
        <v>9.138675130274347</v>
      </c>
    </row>
    <row r="72" spans="1:19" x14ac:dyDescent="0.25">
      <c r="A72" s="65">
        <f t="shared" si="18"/>
        <v>5.1000000000000038E-2</v>
      </c>
      <c r="B72" s="63">
        <f t="shared" si="8"/>
        <v>0.15300000000000011</v>
      </c>
      <c r="C72" s="64">
        <f t="shared" si="9"/>
        <v>0.64523281596452331</v>
      </c>
      <c r="D72" s="28">
        <f t="shared" si="10"/>
        <v>0.42094163466331674</v>
      </c>
      <c r="E72" s="64">
        <f t="shared" si="11"/>
        <v>161.30820399113082</v>
      </c>
      <c r="F72" s="64">
        <f t="shared" si="12"/>
        <v>105.23540866582918</v>
      </c>
      <c r="G72" s="36">
        <f t="shared" si="19"/>
        <v>2589246119.7339244</v>
      </c>
      <c r="H72" s="61">
        <f t="shared" si="20"/>
        <v>1190073302.7832456</v>
      </c>
      <c r="I72" s="64">
        <f t="shared" si="21"/>
        <v>27166.203031596517</v>
      </c>
      <c r="J72" s="64">
        <f t="shared" si="22"/>
        <v>12486.172218041038</v>
      </c>
      <c r="K72" s="64">
        <f t="shared" si="13"/>
        <v>3.6969415095919178</v>
      </c>
      <c r="L72" s="64">
        <f t="shared" si="14"/>
        <v>8.0434469340731027</v>
      </c>
      <c r="M72" s="64">
        <f t="shared" si="23"/>
        <v>7.0775568397439503</v>
      </c>
      <c r="N72" s="79">
        <f t="shared" si="24"/>
        <v>2.620423892100195E-4</v>
      </c>
      <c r="O72" s="80">
        <f t="shared" si="25"/>
        <v>9.305721934240493E-4</v>
      </c>
      <c r="P72" s="63">
        <f t="shared" si="15"/>
        <v>0.66329479768786193</v>
      </c>
      <c r="Q72" s="64">
        <f t="shared" si="16"/>
        <v>2.3555108646046246</v>
      </c>
      <c r="R72" s="64">
        <f t="shared" si="26"/>
        <v>1.9794628497342328</v>
      </c>
      <c r="S72" s="66">
        <f t="shared" si="17"/>
        <v>9.0570196894781834</v>
      </c>
    </row>
    <row r="73" spans="1:19" x14ac:dyDescent="0.25">
      <c r="A73" s="65">
        <f t="shared" si="18"/>
        <v>5.2000000000000039E-2</v>
      </c>
      <c r="B73" s="63">
        <f t="shared" si="8"/>
        <v>0.15600000000000011</v>
      </c>
      <c r="C73" s="64">
        <f t="shared" si="9"/>
        <v>0.64601769911504425</v>
      </c>
      <c r="D73" s="28">
        <f t="shared" si="10"/>
        <v>0.42394482496182356</v>
      </c>
      <c r="E73" s="64">
        <f t="shared" si="11"/>
        <v>161.50442477876106</v>
      </c>
      <c r="F73" s="64">
        <f t="shared" si="12"/>
        <v>105.98620624045589</v>
      </c>
      <c r="G73" s="36">
        <f t="shared" si="19"/>
        <v>2595132743.3628311</v>
      </c>
      <c r="H73" s="61">
        <f t="shared" si="20"/>
        <v>1205709305.7462521</v>
      </c>
      <c r="I73" s="64">
        <f t="shared" si="21"/>
        <v>27227.965106454776</v>
      </c>
      <c r="J73" s="64">
        <f t="shared" si="22"/>
        <v>12650.22415109533</v>
      </c>
      <c r="K73" s="64">
        <f t="shared" si="13"/>
        <v>3.6885556174633907</v>
      </c>
      <c r="L73" s="64">
        <f t="shared" si="14"/>
        <v>7.9391370813627038</v>
      </c>
      <c r="M73" s="64">
        <f t="shared" si="23"/>
        <v>6.9945634227184117</v>
      </c>
      <c r="N73" s="79">
        <f t="shared" si="24"/>
        <v>2.659846547314581E-4</v>
      </c>
      <c r="O73" s="80">
        <f t="shared" si="25"/>
        <v>9.3165706358150238E-4</v>
      </c>
      <c r="P73" s="63">
        <f t="shared" si="15"/>
        <v>0.67327365728900335</v>
      </c>
      <c r="Q73" s="64">
        <f t="shared" si="16"/>
        <v>2.3582569421906778</v>
      </c>
      <c r="R73" s="64">
        <f t="shared" si="26"/>
        <v>1.9838162122125278</v>
      </c>
      <c r="S73" s="66">
        <f t="shared" si="17"/>
        <v>8.9783796349309402</v>
      </c>
    </row>
    <row r="74" spans="1:19" x14ac:dyDescent="0.25">
      <c r="A74" s="65">
        <f t="shared" si="18"/>
        <v>5.300000000000004E-2</v>
      </c>
      <c r="B74" s="63">
        <f t="shared" si="8"/>
        <v>0.15900000000000011</v>
      </c>
      <c r="C74" s="64">
        <f t="shared" si="9"/>
        <v>0.64679911699779247</v>
      </c>
      <c r="D74" s="28">
        <f t="shared" si="10"/>
        <v>0.42690186891663023</v>
      </c>
      <c r="E74" s="64">
        <f t="shared" si="11"/>
        <v>161.69977924944811</v>
      </c>
      <c r="F74" s="64">
        <f t="shared" si="12"/>
        <v>106.72546722915756</v>
      </c>
      <c r="G74" s="36">
        <f t="shared" si="19"/>
        <v>2600993377.4834433</v>
      </c>
      <c r="H74" s="61">
        <f t="shared" si="20"/>
        <v>1221184370.1711495</v>
      </c>
      <c r="I74" s="64">
        <f t="shared" si="21"/>
        <v>27289.454501070853</v>
      </c>
      <c r="J74" s="64">
        <f t="shared" si="22"/>
        <v>12812.587527403875</v>
      </c>
      <c r="K74" s="64">
        <f t="shared" si="13"/>
        <v>3.6802444563913852</v>
      </c>
      <c r="L74" s="64">
        <f t="shared" si="14"/>
        <v>7.838530931453529</v>
      </c>
      <c r="M74" s="64">
        <f t="shared" si="23"/>
        <v>6.9144672703286085</v>
      </c>
      <c r="N74" s="79">
        <f t="shared" si="24"/>
        <v>2.6989178866963749E-4</v>
      </c>
      <c r="O74" s="80">
        <f t="shared" si="25"/>
        <v>9.3272773821086695E-4</v>
      </c>
      <c r="P74" s="63">
        <f t="shared" si="15"/>
        <v>0.68316359007001981</v>
      </c>
      <c r="Q74" s="64">
        <f t="shared" si="16"/>
        <v>2.3609670873462569</v>
      </c>
      <c r="R74" s="64">
        <f t="shared" si="26"/>
        <v>1.9881218657293154</v>
      </c>
      <c r="S74" s="66">
        <f t="shared" si="17"/>
        <v>8.902589136057923</v>
      </c>
    </row>
    <row r="75" spans="1:19" x14ac:dyDescent="0.25">
      <c r="A75" s="65">
        <f t="shared" si="18"/>
        <v>5.4000000000000041E-2</v>
      </c>
      <c r="B75" s="63">
        <f t="shared" si="8"/>
        <v>0.16200000000000012</v>
      </c>
      <c r="C75" s="64">
        <f t="shared" si="9"/>
        <v>0.64757709251101314</v>
      </c>
      <c r="D75" s="28">
        <f t="shared" si="10"/>
        <v>0.42981416001984957</v>
      </c>
      <c r="E75" s="64">
        <f t="shared" si="11"/>
        <v>161.89427312775328</v>
      </c>
      <c r="F75" s="64">
        <f t="shared" si="12"/>
        <v>107.45354000496239</v>
      </c>
      <c r="G75" s="36">
        <f t="shared" si="19"/>
        <v>2606828193.8325987</v>
      </c>
      <c r="H75" s="61">
        <f t="shared" si="20"/>
        <v>1236501763.9375825</v>
      </c>
      <c r="I75" s="64">
        <f t="shared" si="21"/>
        <v>27350.67301729654</v>
      </c>
      <c r="J75" s="64">
        <f t="shared" si="22"/>
        <v>12973.296633348809</v>
      </c>
      <c r="K75" s="64">
        <f t="shared" si="13"/>
        <v>3.672007031856142</v>
      </c>
      <c r="L75" s="64">
        <f t="shared" si="14"/>
        <v>7.7414296831341609</v>
      </c>
      <c r="M75" s="64">
        <f t="shared" si="23"/>
        <v>6.8371135384057125</v>
      </c>
      <c r="N75" s="79">
        <f t="shared" si="24"/>
        <v>2.7376425855513337E-4</v>
      </c>
      <c r="O75" s="80">
        <f t="shared" si="25"/>
        <v>9.3378461692036029E-4</v>
      </c>
      <c r="P75" s="63">
        <f t="shared" si="15"/>
        <v>0.69296577946768145</v>
      </c>
      <c r="Q75" s="64">
        <f t="shared" si="16"/>
        <v>2.3636423115796616</v>
      </c>
      <c r="R75" s="64">
        <f t="shared" si="26"/>
        <v>1.9923808599992217</v>
      </c>
      <c r="S75" s="66">
        <f t="shared" si="17"/>
        <v>8.8294943984049343</v>
      </c>
    </row>
    <row r="76" spans="1:19" x14ac:dyDescent="0.25">
      <c r="A76" s="65">
        <f t="shared" si="18"/>
        <v>5.5000000000000042E-2</v>
      </c>
      <c r="B76" s="63">
        <f t="shared" si="8"/>
        <v>0.16500000000000012</v>
      </c>
      <c r="C76" s="64">
        <f t="shared" si="9"/>
        <v>0.64835164835164838</v>
      </c>
      <c r="D76" s="28">
        <f t="shared" si="10"/>
        <v>0.43268302636096345</v>
      </c>
      <c r="E76" s="64">
        <f t="shared" si="11"/>
        <v>162.08791208791209</v>
      </c>
      <c r="F76" s="64">
        <f t="shared" si="12"/>
        <v>108.17075659024086</v>
      </c>
      <c r="G76" s="36">
        <f t="shared" si="19"/>
        <v>2612637362.637362</v>
      </c>
      <c r="H76" s="61">
        <f t="shared" si="20"/>
        <v>1251664644.8771348</v>
      </c>
      <c r="I76" s="64">
        <f t="shared" si="21"/>
        <v>27411.622441143216</v>
      </c>
      <c r="J76" s="64">
        <f t="shared" si="22"/>
        <v>13132.384600695124</v>
      </c>
      <c r="K76" s="64">
        <f t="shared" si="13"/>
        <v>3.6638423669066991</v>
      </c>
      <c r="L76" s="64">
        <f t="shared" si="14"/>
        <v>7.6476486715287697</v>
      </c>
      <c r="M76" s="64">
        <f t="shared" si="23"/>
        <v>6.7623583816127546</v>
      </c>
      <c r="N76" s="79">
        <f t="shared" si="24"/>
        <v>2.7760252365930624E-4</v>
      </c>
      <c r="O76" s="80">
        <f t="shared" si="25"/>
        <v>9.3482808108346922E-4</v>
      </c>
      <c r="P76" s="63">
        <f t="shared" si="15"/>
        <v>0.70268138801261892</v>
      </c>
      <c r="Q76" s="64">
        <f t="shared" si="16"/>
        <v>2.3662835802425315</v>
      </c>
      <c r="R76" s="64">
        <f t="shared" si="26"/>
        <v>1.9965942041914397</v>
      </c>
      <c r="S76" s="66">
        <f t="shared" si="17"/>
        <v>8.7589525858041952</v>
      </c>
    </row>
    <row r="77" spans="1:19" x14ac:dyDescent="0.25">
      <c r="A77" s="65">
        <f t="shared" si="18"/>
        <v>5.6000000000000043E-2</v>
      </c>
      <c r="B77" s="63">
        <f t="shared" si="8"/>
        <v>0.16800000000000012</v>
      </c>
      <c r="C77" s="64">
        <f t="shared" si="9"/>
        <v>0.64912280701754377</v>
      </c>
      <c r="D77" s="28">
        <f t="shared" si="10"/>
        <v>0.43550973480135363</v>
      </c>
      <c r="E77" s="64">
        <f t="shared" si="11"/>
        <v>162.28070175438594</v>
      </c>
      <c r="F77" s="64">
        <f t="shared" si="12"/>
        <v>108.87743370033841</v>
      </c>
      <c r="G77" s="36">
        <f t="shared" si="19"/>
        <v>2618421052.6315784</v>
      </c>
      <c r="H77" s="61">
        <f t="shared" si="20"/>
        <v>1266676066.1636653</v>
      </c>
      <c r="I77" s="64">
        <f t="shared" si="21"/>
        <v>27472.304542955477</v>
      </c>
      <c r="J77" s="64">
        <f t="shared" si="22"/>
        <v>13289.883463145721</v>
      </c>
      <c r="K77" s="64">
        <f t="shared" si="13"/>
        <v>3.6557495017746504</v>
      </c>
      <c r="L77" s="64">
        <f t="shared" si="14"/>
        <v>7.5570161261398061</v>
      </c>
      <c r="M77" s="64">
        <f t="shared" si="23"/>
        <v>6.6900679873919939</v>
      </c>
      <c r="N77" s="79">
        <f t="shared" si="24"/>
        <v>2.8140703517587969E-4</v>
      </c>
      <c r="O77" s="80">
        <f t="shared" si="25"/>
        <v>9.3585849498792882E-4</v>
      </c>
      <c r="P77" s="63">
        <f t="shared" si="15"/>
        <v>0.71231155778894539</v>
      </c>
      <c r="Q77" s="64">
        <f t="shared" si="16"/>
        <v>2.3688918154381948</v>
      </c>
      <c r="R77" s="64">
        <f t="shared" si="26"/>
        <v>2.0007628692939172</v>
      </c>
      <c r="S77" s="66">
        <f t="shared" si="17"/>
        <v>8.6908308566859116</v>
      </c>
    </row>
    <row r="78" spans="1:19" x14ac:dyDescent="0.25">
      <c r="A78" s="65">
        <f t="shared" si="18"/>
        <v>5.7000000000000044E-2</v>
      </c>
      <c r="B78" s="63">
        <f t="shared" si="8"/>
        <v>0.17100000000000012</v>
      </c>
      <c r="C78" s="64">
        <f t="shared" si="9"/>
        <v>0.64989059080962797</v>
      </c>
      <c r="D78" s="28">
        <f t="shared" si="10"/>
        <v>0.43829549481347724</v>
      </c>
      <c r="E78" s="64">
        <f t="shared" si="11"/>
        <v>162.47264770240699</v>
      </c>
      <c r="F78" s="64">
        <f t="shared" si="12"/>
        <v>109.57387370336932</v>
      </c>
      <c r="G78" s="36">
        <f t="shared" si="19"/>
        <v>2624179431.0722098</v>
      </c>
      <c r="H78" s="61">
        <f t="shared" si="20"/>
        <v>1281538981.353646</v>
      </c>
      <c r="I78" s="64">
        <f t="shared" si="21"/>
        <v>27532.721077582562</v>
      </c>
      <c r="J78" s="64">
        <f t="shared" si="22"/>
        <v>13445.824209224318</v>
      </c>
      <c r="K78" s="64">
        <f t="shared" si="13"/>
        <v>3.6477274934980422</v>
      </c>
      <c r="L78" s="64">
        <f t="shared" si="14"/>
        <v>7.4693720580260949</v>
      </c>
      <c r="M78" s="64">
        <f t="shared" si="23"/>
        <v>6.6201177103531945</v>
      </c>
      <c r="N78" s="79">
        <f t="shared" si="24"/>
        <v>2.8517823639774884E-4</v>
      </c>
      <c r="O78" s="80">
        <f t="shared" si="25"/>
        <v>9.3687620689305467E-4</v>
      </c>
      <c r="P78" s="63">
        <f t="shared" si="15"/>
        <v>0.72185741088180178</v>
      </c>
      <c r="Q78" s="64">
        <f t="shared" si="16"/>
        <v>2.3714678986980449</v>
      </c>
      <c r="R78" s="64">
        <f t="shared" si="26"/>
        <v>2.0048877902944353</v>
      </c>
      <c r="S78" s="66">
        <f t="shared" si="17"/>
        <v>8.6250055006476298</v>
      </c>
    </row>
    <row r="79" spans="1:19" x14ac:dyDescent="0.25">
      <c r="A79" s="65">
        <f t="shared" si="18"/>
        <v>5.8000000000000045E-2</v>
      </c>
      <c r="B79" s="63">
        <f t="shared" si="8"/>
        <v>0.17400000000000013</v>
      </c>
      <c r="C79" s="64">
        <f t="shared" si="9"/>
        <v>0.6506550218340611</v>
      </c>
      <c r="D79" s="28">
        <f t="shared" si="10"/>
        <v>0.4410414620169929</v>
      </c>
      <c r="E79" s="64">
        <f t="shared" si="11"/>
        <v>162.66375545851528</v>
      </c>
      <c r="F79" s="64">
        <f t="shared" si="12"/>
        <v>110.26036550424823</v>
      </c>
      <c r="G79" s="36">
        <f t="shared" si="19"/>
        <v>2629912663.7554588</v>
      </c>
      <c r="H79" s="61">
        <f t="shared" si="20"/>
        <v>1296256249.1047926</v>
      </c>
      <c r="I79" s="64">
        <f t="shared" si="21"/>
        <v>27592.87378454753</v>
      </c>
      <c r="J79" s="64">
        <f t="shared" si="22"/>
        <v>13600.236831783004</v>
      </c>
      <c r="K79" s="64">
        <f t="shared" si="13"/>
        <v>3.6397754155551012</v>
      </c>
      <c r="L79" s="64">
        <f t="shared" si="14"/>
        <v>7.3845672606823447</v>
      </c>
      <c r="M79" s="64">
        <f t="shared" si="23"/>
        <v>6.5523912950985128</v>
      </c>
      <c r="N79" s="79">
        <f t="shared" si="24"/>
        <v>2.8891656288916584E-4</v>
      </c>
      <c r="O79" s="80">
        <f t="shared" si="25"/>
        <v>9.3788155000420635E-4</v>
      </c>
      <c r="P79" s="63">
        <f t="shared" si="15"/>
        <v>0.73132004981320098</v>
      </c>
      <c r="Q79" s="64">
        <f t="shared" si="16"/>
        <v>2.3740126734481475</v>
      </c>
      <c r="R79" s="64">
        <f t="shared" si="26"/>
        <v>2.0089698681959374</v>
      </c>
      <c r="S79" s="66">
        <f t="shared" si="17"/>
        <v>8.5613611632944497</v>
      </c>
    </row>
    <row r="80" spans="1:19" x14ac:dyDescent="0.25">
      <c r="A80" s="65">
        <f t="shared" si="18"/>
        <v>5.9000000000000045E-2</v>
      </c>
      <c r="B80" s="63">
        <f t="shared" si="8"/>
        <v>0.17700000000000013</v>
      </c>
      <c r="C80" s="64">
        <f t="shared" si="9"/>
        <v>0.65141612200435728</v>
      </c>
      <c r="D80" s="28">
        <f t="shared" si="10"/>
        <v>0.44374874144052856</v>
      </c>
      <c r="E80" s="64">
        <f t="shared" si="11"/>
        <v>162.85403050108931</v>
      </c>
      <c r="F80" s="64">
        <f t="shared" si="12"/>
        <v>110.93718536013213</v>
      </c>
      <c r="G80" s="36">
        <f t="shared" si="19"/>
        <v>2635620915.0326791</v>
      </c>
      <c r="H80" s="61">
        <f t="shared" si="20"/>
        <v>1310830637.5985696</v>
      </c>
      <c r="I80" s="64">
        <f t="shared" si="21"/>
        <v>27652.764388214156</v>
      </c>
      <c r="J80" s="64">
        <f t="shared" si="22"/>
        <v>13753.150374402891</v>
      </c>
      <c r="K80" s="64">
        <f t="shared" si="13"/>
        <v>3.6318923575075144</v>
      </c>
      <c r="L80" s="64">
        <f t="shared" si="14"/>
        <v>7.3024624112619954</v>
      </c>
      <c r="M80" s="64">
        <f t="shared" si="23"/>
        <v>6.4867801770943325</v>
      </c>
      <c r="N80" s="79">
        <f t="shared" si="24"/>
        <v>2.9262244265344111E-4</v>
      </c>
      <c r="O80" s="80">
        <f t="shared" si="25"/>
        <v>9.3887484337219513E-4</v>
      </c>
      <c r="P80" s="63">
        <f t="shared" si="15"/>
        <v>0.7407005579665229</v>
      </c>
      <c r="Q80" s="64">
        <f t="shared" si="16"/>
        <v>2.376526947285869</v>
      </c>
      <c r="R80" s="64">
        <f t="shared" si="26"/>
        <v>2.0130099718815697</v>
      </c>
      <c r="S80" s="66">
        <f t="shared" si="17"/>
        <v>8.4997901489759027</v>
      </c>
    </row>
    <row r="81" spans="1:19" x14ac:dyDescent="0.25">
      <c r="A81" s="65">
        <f t="shared" si="18"/>
        <v>6.0000000000000046E-2</v>
      </c>
      <c r="B81" s="63">
        <f t="shared" si="8"/>
        <v>0.18000000000000013</v>
      </c>
      <c r="C81" s="64">
        <f t="shared" si="9"/>
        <v>0.65217391304347827</v>
      </c>
      <c r="D81" s="28">
        <f t="shared" si="10"/>
        <v>0.44641839053463317</v>
      </c>
      <c r="E81" s="64">
        <f t="shared" si="11"/>
        <v>163.04347826086956</v>
      </c>
      <c r="F81" s="64">
        <f t="shared" si="12"/>
        <v>111.60459763365829</v>
      </c>
      <c r="G81" s="36">
        <f t="shared" si="19"/>
        <v>2641304347.8260865</v>
      </c>
      <c r="H81" s="61">
        <f t="shared" si="20"/>
        <v>1325264828.6896882</v>
      </c>
      <c r="I81" s="64">
        <f t="shared" si="21"/>
        <v>27712.394597951807</v>
      </c>
      <c r="J81" s="64">
        <f t="shared" si="22"/>
        <v>13904.59297493037</v>
      </c>
      <c r="K81" s="64">
        <f t="shared" si="13"/>
        <v>3.6240774246529299</v>
      </c>
      <c r="L81" s="64">
        <f t="shared" si="14"/>
        <v>7.2229272605524706</v>
      </c>
      <c r="M81" s="64">
        <f t="shared" si="23"/>
        <v>6.4231828525747945</v>
      </c>
      <c r="N81" s="79">
        <f t="shared" si="24"/>
        <v>2.9629629629629656E-4</v>
      </c>
      <c r="O81" s="80">
        <f t="shared" si="25"/>
        <v>9.3985639272460098E-4</v>
      </c>
      <c r="P81" s="63">
        <f t="shared" si="15"/>
        <v>0.75000000000000067</v>
      </c>
      <c r="Q81" s="64">
        <f t="shared" si="16"/>
        <v>2.3790114940841462</v>
      </c>
      <c r="R81" s="64">
        <f t="shared" si="26"/>
        <v>2.0170089398432252</v>
      </c>
      <c r="S81" s="66">
        <f t="shared" si="17"/>
        <v>8.4401917924180196</v>
      </c>
    </row>
    <row r="82" spans="1:19" x14ac:dyDescent="0.25">
      <c r="A82" s="65">
        <f t="shared" si="18"/>
        <v>6.1000000000000047E-2</v>
      </c>
      <c r="B82" s="63">
        <f t="shared" si="8"/>
        <v>0.18300000000000013</v>
      </c>
      <c r="C82" s="64">
        <f t="shared" si="9"/>
        <v>0.65292841648590028</v>
      </c>
      <c r="D82" s="28">
        <f t="shared" si="10"/>
        <v>0.44905142195868858</v>
      </c>
      <c r="E82" s="64">
        <f t="shared" si="11"/>
        <v>163.23210412147506</v>
      </c>
      <c r="F82" s="64">
        <f t="shared" si="12"/>
        <v>112.26285548967215</v>
      </c>
      <c r="G82" s="36">
        <f t="shared" si="19"/>
        <v>2646963123.6442518</v>
      </c>
      <c r="H82" s="61">
        <f t="shared" si="20"/>
        <v>1339561421.8035998</v>
      </c>
      <c r="I82" s="64">
        <f t="shared" si="21"/>
        <v>27771.766108297979</v>
      </c>
      <c r="J82" s="64">
        <f t="shared" si="22"/>
        <v>14054.591906369364</v>
      </c>
      <c r="K82" s="64">
        <f t="shared" si="13"/>
        <v>3.6163297376864598</v>
      </c>
      <c r="L82" s="64">
        <f t="shared" si="14"/>
        <v>7.145839901619377</v>
      </c>
      <c r="M82" s="64">
        <f t="shared" si="23"/>
        <v>6.3615043096342845</v>
      </c>
      <c r="N82" s="79">
        <f t="shared" si="24"/>
        <v>2.9993853718500327E-4</v>
      </c>
      <c r="O82" s="80">
        <f t="shared" si="25"/>
        <v>9.4082649123518824E-4</v>
      </c>
      <c r="P82" s="63">
        <f t="shared" si="15"/>
        <v>0.75921942224953942</v>
      </c>
      <c r="Q82" s="64">
        <f t="shared" si="16"/>
        <v>2.38146705593907</v>
      </c>
      <c r="R82" s="64">
        <f t="shared" si="26"/>
        <v>2.020967581785841</v>
      </c>
      <c r="S82" s="66">
        <f t="shared" si="17"/>
        <v>8.3824718914201259</v>
      </c>
    </row>
    <row r="83" spans="1:19" x14ac:dyDescent="0.25">
      <c r="A83" s="65">
        <f t="shared" si="18"/>
        <v>6.2000000000000048E-2</v>
      </c>
      <c r="B83" s="63">
        <f t="shared" si="8"/>
        <v>0.18600000000000014</v>
      </c>
      <c r="C83" s="64">
        <f t="shared" si="9"/>
        <v>0.65367965367965364</v>
      </c>
      <c r="D83" s="28">
        <f t="shared" si="10"/>
        <v>0.45164880616213826</v>
      </c>
      <c r="E83" s="64">
        <f t="shared" si="11"/>
        <v>163.4199134199134</v>
      </c>
      <c r="F83" s="64">
        <f t="shared" si="12"/>
        <v>112.91220154053457</v>
      </c>
      <c r="G83" s="36">
        <f t="shared" si="19"/>
        <v>2652597402.5974026</v>
      </c>
      <c r="H83" s="61">
        <f t="shared" si="20"/>
        <v>1353722937.6010349</v>
      </c>
      <c r="I83" s="64">
        <f t="shared" si="21"/>
        <v>27830.880599118835</v>
      </c>
      <c r="J83" s="64">
        <f t="shared" si="22"/>
        <v>14203.173615329428</v>
      </c>
      <c r="K83" s="64">
        <f t="shared" si="13"/>
        <v>3.6086484323708663</v>
      </c>
      <c r="L83" s="64">
        <f t="shared" si="14"/>
        <v>7.0710861083268917</v>
      </c>
      <c r="M83" s="64">
        <f t="shared" si="23"/>
        <v>6.3016555136699974</v>
      </c>
      <c r="N83" s="79">
        <f t="shared" si="24"/>
        <v>3.0354957160342748E-4</v>
      </c>
      <c r="O83" s="80">
        <f t="shared" si="25"/>
        <v>9.4178542023697987E-4</v>
      </c>
      <c r="P83" s="63">
        <f t="shared" si="15"/>
        <v>0.76835985312117583</v>
      </c>
      <c r="Q83" s="64">
        <f t="shared" si="16"/>
        <v>2.3838943449748551</v>
      </c>
      <c r="R83" s="64">
        <f t="shared" si="26"/>
        <v>2.0248866801184819</v>
      </c>
      <c r="S83" s="66">
        <f t="shared" si="17"/>
        <v>8.3265421937884803</v>
      </c>
    </row>
    <row r="84" spans="1:19" x14ac:dyDescent="0.25">
      <c r="A84" s="65">
        <f t="shared" si="18"/>
        <v>6.3000000000000042E-2</v>
      </c>
      <c r="B84" s="63">
        <f t="shared" si="8"/>
        <v>0.18900000000000011</v>
      </c>
      <c r="C84" s="64">
        <f t="shared" si="9"/>
        <v>0.6544276457883369</v>
      </c>
      <c r="D84" s="28">
        <f t="shared" si="10"/>
        <v>0.45421147377825916</v>
      </c>
      <c r="E84" s="64">
        <f t="shared" si="11"/>
        <v>163.60691144708423</v>
      </c>
      <c r="F84" s="64">
        <f t="shared" si="12"/>
        <v>113.55286844456479</v>
      </c>
      <c r="G84" s="36">
        <f t="shared" si="19"/>
        <v>2658207343.4125266</v>
      </c>
      <c r="H84" s="61">
        <f t="shared" si="20"/>
        <v>1367751821.4269261</v>
      </c>
      <c r="I84" s="64">
        <f t="shared" si="21"/>
        <v>27889.739735767675</v>
      </c>
      <c r="J84" s="64">
        <f t="shared" si="22"/>
        <v>14350.363758211635</v>
      </c>
      <c r="K84" s="64">
        <f t="shared" si="13"/>
        <v>3.6010326592151878</v>
      </c>
      <c r="L84" s="64">
        <f t="shared" si="14"/>
        <v>6.9985587360488575</v>
      </c>
      <c r="M84" s="64">
        <f t="shared" si="23"/>
        <v>6.2435529411969304</v>
      </c>
      <c r="N84" s="79">
        <f t="shared" si="24"/>
        <v>3.0712979890310806E-4</v>
      </c>
      <c r="O84" s="80">
        <f t="shared" si="25"/>
        <v>9.4273344988395069E-4</v>
      </c>
      <c r="P84" s="63">
        <f t="shared" si="15"/>
        <v>0.77742230347349228</v>
      </c>
      <c r="Q84" s="64">
        <f t="shared" si="16"/>
        <v>2.38629404501875</v>
      </c>
      <c r="R84" s="64">
        <f t="shared" si="26"/>
        <v>2.0287669913420263</v>
      </c>
      <c r="S84" s="66">
        <f t="shared" si="17"/>
        <v>8.2723199325389558</v>
      </c>
    </row>
    <row r="85" spans="1:19" x14ac:dyDescent="0.25">
      <c r="A85" s="65">
        <f t="shared" si="18"/>
        <v>6.4000000000000043E-2</v>
      </c>
      <c r="B85" s="63">
        <f t="shared" si="8"/>
        <v>0.19200000000000012</v>
      </c>
      <c r="C85" s="64">
        <f t="shared" si="9"/>
        <v>0.65517241379310331</v>
      </c>
      <c r="D85" s="28">
        <f t="shared" si="10"/>
        <v>0.45674031784682545</v>
      </c>
      <c r="E85" s="64">
        <f t="shared" si="11"/>
        <v>163.79310344827582</v>
      </c>
      <c r="F85" s="64">
        <f t="shared" si="12"/>
        <v>114.18507946170637</v>
      </c>
      <c r="G85" s="36">
        <f t="shared" si="19"/>
        <v>2663793103.4482756</v>
      </c>
      <c r="H85" s="61">
        <f t="shared" si="20"/>
        <v>1381650446.5595183</v>
      </c>
      <c r="I85" s="64">
        <f t="shared" si="21"/>
        <v>27948.345169241311</v>
      </c>
      <c r="J85" s="64">
        <f t="shared" si="22"/>
        <v>14496.18723529803</v>
      </c>
      <c r="K85" s="64">
        <f t="shared" si="13"/>
        <v>3.5934815831615579</v>
      </c>
      <c r="L85" s="64">
        <f t="shared" si="14"/>
        <v>6.9281571778378135</v>
      </c>
      <c r="M85" s="64">
        <f t="shared" si="23"/>
        <v>6.187118156798646</v>
      </c>
      <c r="N85" s="79">
        <f t="shared" si="24"/>
        <v>3.1067961165048586E-4</v>
      </c>
      <c r="O85" s="80">
        <f t="shared" si="25"/>
        <v>9.4367083976580461E-4</v>
      </c>
      <c r="P85" s="63">
        <f t="shared" si="15"/>
        <v>0.78640776699029236</v>
      </c>
      <c r="Q85" s="64">
        <f t="shared" si="16"/>
        <v>2.3886668131571929</v>
      </c>
      <c r="R85" s="64">
        <f t="shared" si="26"/>
        <v>2.0326092473423261</v>
      </c>
      <c r="S85" s="66">
        <f t="shared" si="17"/>
        <v>8.219727404140972</v>
      </c>
    </row>
    <row r="86" spans="1:19" x14ac:dyDescent="0.25">
      <c r="A86" s="65">
        <f t="shared" si="18"/>
        <v>6.5000000000000044E-2</v>
      </c>
      <c r="B86" s="63">
        <f t="shared" si="8"/>
        <v>0.19500000000000012</v>
      </c>
      <c r="C86" s="64">
        <f t="shared" si="9"/>
        <v>0.65591397849462363</v>
      </c>
      <c r="D86" s="28">
        <f t="shared" si="10"/>
        <v>0.45923619588035647</v>
      </c>
      <c r="E86" s="64">
        <f t="shared" si="11"/>
        <v>163.97849462365591</v>
      </c>
      <c r="F86" s="64">
        <f t="shared" si="12"/>
        <v>114.80904897008912</v>
      </c>
      <c r="G86" s="36">
        <f t="shared" si="19"/>
        <v>2669354838.7096772</v>
      </c>
      <c r="H86" s="61">
        <f t="shared" si="20"/>
        <v>1395421117.2740681</v>
      </c>
      <c r="I86" s="64">
        <f t="shared" si="21"/>
        <v>28006.698536334417</v>
      </c>
      <c r="J86" s="64">
        <f t="shared" si="22"/>
        <v>14640.668222895749</v>
      </c>
      <c r="K86" s="64">
        <f t="shared" si="13"/>
        <v>3.5859943832799832</v>
      </c>
      <c r="L86" s="64">
        <f t="shared" si="14"/>
        <v>6.8597868701410087</v>
      </c>
      <c r="M86" s="64">
        <f t="shared" si="23"/>
        <v>6.1322774286163364</v>
      </c>
      <c r="N86" s="79">
        <f t="shared" si="24"/>
        <v>3.1419939577039305E-4</v>
      </c>
      <c r="O86" s="80">
        <f t="shared" si="25"/>
        <v>9.4459783947984201E-4</v>
      </c>
      <c r="P86" s="63">
        <f t="shared" si="15"/>
        <v>0.79531722054380738</v>
      </c>
      <c r="Q86" s="64">
        <f t="shared" si="16"/>
        <v>2.39101328118335</v>
      </c>
      <c r="R86" s="64">
        <f t="shared" si="26"/>
        <v>2.036414156596785</v>
      </c>
      <c r="S86" s="66">
        <f t="shared" si="17"/>
        <v>8.1686915852131214</v>
      </c>
    </row>
    <row r="87" spans="1:19" x14ac:dyDescent="0.25">
      <c r="A87" s="65">
        <f t="shared" si="18"/>
        <v>6.6000000000000045E-2</v>
      </c>
      <c r="B87" s="63">
        <f t="shared" si="8"/>
        <v>0.19800000000000012</v>
      </c>
      <c r="C87" s="64">
        <f t="shared" si="9"/>
        <v>0.65665236051502129</v>
      </c>
      <c r="D87" s="28">
        <f t="shared" si="10"/>
        <v>0.46169993178717261</v>
      </c>
      <c r="E87" s="64">
        <f t="shared" si="11"/>
        <v>164.16309012875533</v>
      </c>
      <c r="F87" s="64">
        <f t="shared" si="12"/>
        <v>115.42498294679315</v>
      </c>
      <c r="G87" s="36">
        <f t="shared" si="19"/>
        <v>2674892703.8626609</v>
      </c>
      <c r="H87" s="61">
        <f t="shared" si="20"/>
        <v>1409066071.7343273</v>
      </c>
      <c r="I87" s="64">
        <f t="shared" si="21"/>
        <v>28064.801459791925</v>
      </c>
      <c r="J87" s="64">
        <f t="shared" si="22"/>
        <v>14783.830203674301</v>
      </c>
      <c r="K87" s="64">
        <f t="shared" si="13"/>
        <v>3.5785702524708172</v>
      </c>
      <c r="L87" s="64">
        <f t="shared" si="14"/>
        <v>6.7933588428626637</v>
      </c>
      <c r="M87" s="64">
        <f t="shared" si="23"/>
        <v>6.078961378331142</v>
      </c>
      <c r="N87" s="79">
        <f t="shared" si="24"/>
        <v>3.1768953068592089E-4</v>
      </c>
      <c r="O87" s="80">
        <f t="shared" si="25"/>
        <v>9.4551468916352285E-4</v>
      </c>
      <c r="P87" s="63">
        <f t="shared" si="15"/>
        <v>0.80415162454873734</v>
      </c>
      <c r="Q87" s="64">
        <f t="shared" si="16"/>
        <v>2.3933340569451675</v>
      </c>
      <c r="R87" s="64">
        <f t="shared" si="26"/>
        <v>2.0401824053015165</v>
      </c>
      <c r="S87" s="66">
        <f t="shared" si="17"/>
        <v>8.1191437836326585</v>
      </c>
    </row>
    <row r="88" spans="1:19" x14ac:dyDescent="0.25">
      <c r="A88" s="65">
        <f t="shared" si="18"/>
        <v>6.7000000000000046E-2</v>
      </c>
      <c r="B88" s="63">
        <f t="shared" si="8"/>
        <v>0.20100000000000012</v>
      </c>
      <c r="C88" s="64">
        <f t="shared" si="9"/>
        <v>0.65738758029978583</v>
      </c>
      <c r="D88" s="28">
        <f t="shared" si="10"/>
        <v>0.46413231766318508</v>
      </c>
      <c r="E88" s="64">
        <f t="shared" si="11"/>
        <v>164.34689507494645</v>
      </c>
      <c r="F88" s="64">
        <f t="shared" si="12"/>
        <v>116.03307941579627</v>
      </c>
      <c r="G88" s="36">
        <f t="shared" si="19"/>
        <v>2680406852.2483935</v>
      </c>
      <c r="H88" s="61">
        <f t="shared" si="20"/>
        <v>1422587484.7238474</v>
      </c>
      <c r="I88" s="64">
        <f t="shared" si="21"/>
        <v>28122.655548459461</v>
      </c>
      <c r="J88" s="64">
        <f t="shared" si="22"/>
        <v>14925.695995322223</v>
      </c>
      <c r="K88" s="64">
        <f t="shared" si="13"/>
        <v>3.5712083971747304</v>
      </c>
      <c r="L88" s="64">
        <f t="shared" si="14"/>
        <v>6.728789309187774</v>
      </c>
      <c r="M88" s="64">
        <f t="shared" si="23"/>
        <v>6.0271046620737643</v>
      </c>
      <c r="N88" s="79">
        <f t="shared" si="24"/>
        <v>3.2115038945476366E-4</v>
      </c>
      <c r="O88" s="80">
        <f t="shared" si="25"/>
        <v>9.4642161999098783E-4</v>
      </c>
      <c r="P88" s="63">
        <f t="shared" si="15"/>
        <v>0.8129119233073705</v>
      </c>
      <c r="Q88" s="64">
        <f t="shared" si="16"/>
        <v>2.3956297256021881</v>
      </c>
      <c r="R88" s="64">
        <f t="shared" si="26"/>
        <v>2.0439146584255621</v>
      </c>
      <c r="S88" s="66">
        <f t="shared" si="17"/>
        <v>8.0710193204993264</v>
      </c>
    </row>
    <row r="89" spans="1:19" x14ac:dyDescent="0.25">
      <c r="A89" s="65">
        <f t="shared" si="18"/>
        <v>6.8000000000000047E-2</v>
      </c>
      <c r="B89" s="63">
        <f t="shared" si="8"/>
        <v>0.20400000000000013</v>
      </c>
      <c r="C89" s="64">
        <f t="shared" si="9"/>
        <v>0.658119658119658</v>
      </c>
      <c r="D89" s="28">
        <f t="shared" si="10"/>
        <v>0.46653411546318818</v>
      </c>
      <c r="E89" s="64">
        <f t="shared" si="11"/>
        <v>164.52991452991449</v>
      </c>
      <c r="F89" s="64">
        <f t="shared" si="12"/>
        <v>116.63352886579705</v>
      </c>
      <c r="G89" s="36">
        <f t="shared" ref="G89:G120" si="27">((1/12)*(1/($B$14/$B$12)^3)+(1/($B$14/$B$12))*(C89-0.5*(1/($B$14/$B$12)))^2+B89*(1-C89)^2)*$B$11*$B$14^3</f>
        <v>2685897435.8974352</v>
      </c>
      <c r="H89" s="61">
        <f t="shared" ref="H89:H120" si="28">(B89*(1-D89)*(1-(D89/3)))*$B$11*$B$14^3</f>
        <v>1435987470.2281592</v>
      </c>
      <c r="I89" s="64">
        <f t="shared" ref="I89:I120" si="29">$F$5*G89*1000/1000000000000</f>
        <v>28180.262397431841</v>
      </c>
      <c r="J89" s="64">
        <f t="shared" ref="J89:J120" si="30">$F$5*H89*1000/1000000000000</f>
        <v>15066.287777639154</v>
      </c>
      <c r="K89" s="64">
        <f t="shared" si="13"/>
        <v>3.5639080370899467</v>
      </c>
      <c r="L89" s="64">
        <f t="shared" si="14"/>
        <v>6.6659992911172399</v>
      </c>
      <c r="M89" s="64">
        <f t="shared" ref="M89:M120" si="31">L89*$N$9+K89*(1-$N$9)</f>
        <v>5.9766456791111748</v>
      </c>
      <c r="N89" s="79">
        <f t="shared" ref="N89:N120" si="32">B89*$B$10*10^3*$B$11*$B$14*($B$12-$B$13-E89)/G89</f>
        <v>3.2458233890214844E-4</v>
      </c>
      <c r="O89" s="80">
        <f t="shared" ref="O89:O120" si="33">B89*$B$10*10^3*$B$11*$B$14*($B$12-$B$13-F89)/H89</f>
        <v>9.4731885463647644E-4</v>
      </c>
      <c r="P89" s="63">
        <f t="shared" si="15"/>
        <v>0.82159904534606332</v>
      </c>
      <c r="Q89" s="64">
        <f t="shared" si="16"/>
        <v>2.3979008507985808</v>
      </c>
      <c r="R89" s="64">
        <f t="shared" ref="R89:R120" si="34">$N$9*Q89+(1-$N$9)*P89</f>
        <v>2.0476115606980216</v>
      </c>
      <c r="S89" s="66">
        <f t="shared" si="17"/>
        <v>8.0242572398091969</v>
      </c>
    </row>
    <row r="90" spans="1:19" x14ac:dyDescent="0.25">
      <c r="A90" s="65">
        <f t="shared" si="18"/>
        <v>6.9000000000000047E-2</v>
      </c>
      <c r="B90" s="63">
        <f t="shared" ref="B90:B153" si="35">A90*(1+$B$9)</f>
        <v>0.20700000000000013</v>
      </c>
      <c r="C90" s="64">
        <f t="shared" ref="C90:C153" si="36">(0.5*(1/($B$14/$B$12)^2)+B90)/((1/($B$14/$B$12))+B90)</f>
        <v>0.65884861407249473</v>
      </c>
      <c r="D90" s="28">
        <f t="shared" ref="D90:D153" si="37">B90*(-1+(1+(2/(B90)))^(1/2))</f>
        <v>0.46890605856139511</v>
      </c>
      <c r="E90" s="64">
        <f t="shared" ref="E90:E153" si="38">C90*$B$14</f>
        <v>164.71215351812367</v>
      </c>
      <c r="F90" s="64">
        <f t="shared" ref="F90:F153" si="39">D90*$B$14</f>
        <v>117.22651464034878</v>
      </c>
      <c r="G90" s="36">
        <f t="shared" si="27"/>
        <v>2691364605.5437093</v>
      </c>
      <c r="H90" s="61">
        <f t="shared" si="28"/>
        <v>1449268083.8779716</v>
      </c>
      <c r="I90" s="64">
        <f t="shared" si="29"/>
        <v>28237.623588199647</v>
      </c>
      <c r="J90" s="64">
        <f t="shared" si="30"/>
        <v>15205.627118169699</v>
      </c>
      <c r="K90" s="64">
        <f t="shared" ref="K90:K153" si="40">(5*($F$1)*$B$1^4)/(384*I90)*1000</f>
        <v>3.5566684048965396</v>
      </c>
      <c r="L90" s="64">
        <f t="shared" ref="L90:L153" si="41">(5*($F$1)*$B$1^4)/(384*J90)*1000</f>
        <v>6.6049142771297902</v>
      </c>
      <c r="M90" s="64">
        <f t="shared" si="31"/>
        <v>5.9275263055224006</v>
      </c>
      <c r="N90" s="79">
        <f t="shared" si="32"/>
        <v>3.27985739750446E-4</v>
      </c>
      <c r="O90" s="80">
        <f t="shared" si="33"/>
        <v>9.4820660770730065E-4</v>
      </c>
      <c r="P90" s="63">
        <f t="shared" ref="P90:P153" si="42">N90*$B$1^2/8*1000</f>
        <v>0.83021390374331638</v>
      </c>
      <c r="Q90" s="64">
        <f t="shared" ref="Q90:Q153" si="43">O90*$B$1^2/8*1000</f>
        <v>2.4001479757591047</v>
      </c>
      <c r="R90" s="64">
        <f t="shared" si="34"/>
        <v>2.0512737375333741</v>
      </c>
      <c r="S90" s="66">
        <f t="shared" ref="S90:S153" si="44">R90+M90</f>
        <v>7.9788000430557746</v>
      </c>
    </row>
    <row r="91" spans="1:19" x14ac:dyDescent="0.25">
      <c r="A91" s="65">
        <f t="shared" ref="A91:A154" si="45">A90+0.001</f>
        <v>7.0000000000000048E-2</v>
      </c>
      <c r="B91" s="63">
        <f t="shared" si="35"/>
        <v>0.21000000000000013</v>
      </c>
      <c r="C91" s="64">
        <f t="shared" si="36"/>
        <v>0.65957446808510622</v>
      </c>
      <c r="D91" s="28">
        <f t="shared" si="37"/>
        <v>0.47124885321004406</v>
      </c>
      <c r="E91" s="64">
        <f t="shared" si="38"/>
        <v>164.89361702127655</v>
      </c>
      <c r="F91" s="64">
        <f t="shared" si="39"/>
        <v>117.81221330251101</v>
      </c>
      <c r="G91" s="36">
        <f t="shared" si="27"/>
        <v>2696808510.6382976</v>
      </c>
      <c r="H91" s="61">
        <f t="shared" si="28"/>
        <v>1462431325.2626944</v>
      </c>
      <c r="I91" s="64">
        <f t="shared" si="29"/>
        <v>28294.74068879398</v>
      </c>
      <c r="J91" s="64">
        <f t="shared" si="30"/>
        <v>15343.734996476778</v>
      </c>
      <c r="K91" s="64">
        <f t="shared" si="40"/>
        <v>3.5494887459875746</v>
      </c>
      <c r="L91" s="64">
        <f t="shared" si="41"/>
        <v>6.5454639087922253</v>
      </c>
      <c r="M91" s="64">
        <f t="shared" si="31"/>
        <v>5.8796916503911918</v>
      </c>
      <c r="N91" s="79">
        <f t="shared" si="32"/>
        <v>3.3136094674556259E-4</v>
      </c>
      <c r="O91" s="80">
        <f t="shared" si="33"/>
        <v>9.4908508614879145E-4</v>
      </c>
      <c r="P91" s="63">
        <f t="shared" si="42"/>
        <v>0.83875739644970526</v>
      </c>
      <c r="Q91" s="64">
        <f t="shared" si="43"/>
        <v>2.4023716243141284</v>
      </c>
      <c r="R91" s="64">
        <f t="shared" si="34"/>
        <v>2.0549017958998124</v>
      </c>
      <c r="S91" s="66">
        <f t="shared" si="44"/>
        <v>7.9345934462910037</v>
      </c>
    </row>
    <row r="92" spans="1:19" x14ac:dyDescent="0.25">
      <c r="A92" s="65">
        <f t="shared" si="45"/>
        <v>7.1000000000000049E-2</v>
      </c>
      <c r="B92" s="63">
        <f t="shared" si="35"/>
        <v>0.21300000000000013</v>
      </c>
      <c r="C92" s="64">
        <f t="shared" si="36"/>
        <v>0.66029723991507439</v>
      </c>
      <c r="D92" s="28">
        <f t="shared" si="37"/>
        <v>0.47356317990407848</v>
      </c>
      <c r="E92" s="64">
        <f t="shared" si="38"/>
        <v>165.07430997876861</v>
      </c>
      <c r="F92" s="64">
        <f t="shared" si="39"/>
        <v>118.39079497601962</v>
      </c>
      <c r="G92" s="36">
        <f t="shared" si="27"/>
        <v>2702229299.3630571</v>
      </c>
      <c r="H92" s="61">
        <f t="shared" si="28"/>
        <v>1475479140.1228595</v>
      </c>
      <c r="I92" s="64">
        <f t="shared" si="29"/>
        <v>28351.615253929311</v>
      </c>
      <c r="J92" s="64">
        <f t="shared" si="30"/>
        <v>15480.631827144369</v>
      </c>
      <c r="K92" s="64">
        <f t="shared" si="40"/>
        <v>3.5423683182069103</v>
      </c>
      <c r="L92" s="64">
        <f t="shared" si="41"/>
        <v>6.4875816934945538</v>
      </c>
      <c r="M92" s="64">
        <f t="shared" si="31"/>
        <v>5.8330898323195219</v>
      </c>
      <c r="N92" s="79">
        <f t="shared" si="32"/>
        <v>3.3470830878020049E-4</v>
      </c>
      <c r="O92" s="80">
        <f t="shared" si="33"/>
        <v>9.4995448962340555E-4</v>
      </c>
      <c r="P92" s="63">
        <f t="shared" si="42"/>
        <v>0.84723040659988247</v>
      </c>
      <c r="Q92" s="64">
        <f t="shared" si="43"/>
        <v>2.4045723018592451</v>
      </c>
      <c r="R92" s="64">
        <f t="shared" si="34"/>
        <v>2.0584963251349424</v>
      </c>
      <c r="S92" s="66">
        <f t="shared" si="44"/>
        <v>7.8915861574544639</v>
      </c>
    </row>
    <row r="93" spans="1:19" x14ac:dyDescent="0.25">
      <c r="A93" s="65">
        <f t="shared" si="45"/>
        <v>7.200000000000005E-2</v>
      </c>
      <c r="B93" s="63">
        <f t="shared" si="35"/>
        <v>0.21600000000000014</v>
      </c>
      <c r="C93" s="64">
        <f t="shared" si="36"/>
        <v>0.66101694915254228</v>
      </c>
      <c r="D93" s="28">
        <f t="shared" si="37"/>
        <v>0.4758496946591797</v>
      </c>
      <c r="E93" s="64">
        <f t="shared" si="38"/>
        <v>165.25423728813556</v>
      </c>
      <c r="F93" s="64">
        <f t="shared" si="39"/>
        <v>118.96242366479493</v>
      </c>
      <c r="G93" s="36">
        <f t="shared" si="27"/>
        <v>2707627118.6440673</v>
      </c>
      <c r="H93" s="61">
        <f t="shared" si="28"/>
        <v>1488413422.4293311</v>
      </c>
      <c r="I93" s="64">
        <f t="shared" si="29"/>
        <v>28408.248825144572</v>
      </c>
      <c r="J93" s="64">
        <f t="shared" si="30"/>
        <v>15616.337481592427</v>
      </c>
      <c r="K93" s="64">
        <f t="shared" si="40"/>
        <v>3.5353063915934579</v>
      </c>
      <c r="L93" s="64">
        <f t="shared" si="41"/>
        <v>6.4312047407975026</v>
      </c>
      <c r="M93" s="64">
        <f t="shared" si="31"/>
        <v>5.7876717743077153</v>
      </c>
      <c r="N93" s="79">
        <f t="shared" si="32"/>
        <v>3.3802816901408494E-4</v>
      </c>
      <c r="O93" s="80">
        <f t="shared" si="33"/>
        <v>9.5081501086598057E-4</v>
      </c>
      <c r="P93" s="63">
        <f t="shared" si="42"/>
        <v>0.85563380281690249</v>
      </c>
      <c r="Q93" s="64">
        <f t="shared" si="43"/>
        <v>2.4067504962545132</v>
      </c>
      <c r="R93" s="64">
        <f t="shared" si="34"/>
        <v>2.0620578977128221</v>
      </c>
      <c r="S93" s="66">
        <f t="shared" si="44"/>
        <v>7.849729672020537</v>
      </c>
    </row>
    <row r="94" spans="1:19" x14ac:dyDescent="0.25">
      <c r="A94" s="65">
        <f t="shared" si="45"/>
        <v>7.3000000000000051E-2</v>
      </c>
      <c r="B94" s="63">
        <f t="shared" si="35"/>
        <v>0.21900000000000014</v>
      </c>
      <c r="C94" s="64">
        <f t="shared" si="36"/>
        <v>0.66173361522198737</v>
      </c>
      <c r="D94" s="28">
        <f t="shared" si="37"/>
        <v>0.47810903020976586</v>
      </c>
      <c r="E94" s="64">
        <f t="shared" si="38"/>
        <v>165.43340380549685</v>
      </c>
      <c r="F94" s="64">
        <f t="shared" si="39"/>
        <v>119.52725755244147</v>
      </c>
      <c r="G94" s="36">
        <f t="shared" si="27"/>
        <v>2713002114.1649051</v>
      </c>
      <c r="H94" s="61">
        <f t="shared" si="28"/>
        <v>1501236016.3565841</v>
      </c>
      <c r="I94" s="64">
        <f t="shared" si="29"/>
        <v>28464.642930942438</v>
      </c>
      <c r="J94" s="64">
        <f t="shared" si="30"/>
        <v>15750.871308780424</v>
      </c>
      <c r="K94" s="64">
        <f t="shared" si="40"/>
        <v>3.5283022481317228</v>
      </c>
      <c r="L94" s="64">
        <f t="shared" si="41"/>
        <v>6.3762735201527896</v>
      </c>
      <c r="M94" s="64">
        <f t="shared" si="31"/>
        <v>5.7433910152592187</v>
      </c>
      <c r="N94" s="79">
        <f t="shared" si="32"/>
        <v>3.4132086499123331E-4</v>
      </c>
      <c r="O94" s="80">
        <f t="shared" si="33"/>
        <v>9.5166683601695401E-4</v>
      </c>
      <c r="P94" s="63">
        <f t="shared" si="42"/>
        <v>0.86396843950905933</v>
      </c>
      <c r="Q94" s="64">
        <f t="shared" si="43"/>
        <v>2.4089066786679152</v>
      </c>
      <c r="R94" s="64">
        <f t="shared" si="34"/>
        <v>2.0655870699659471</v>
      </c>
      <c r="S94" s="66">
        <f t="shared" si="44"/>
        <v>7.8089780852251653</v>
      </c>
    </row>
    <row r="95" spans="1:19" x14ac:dyDescent="0.25">
      <c r="A95" s="65">
        <f t="shared" si="45"/>
        <v>7.4000000000000052E-2</v>
      </c>
      <c r="B95" s="63">
        <f t="shared" si="35"/>
        <v>0.22200000000000014</v>
      </c>
      <c r="C95" s="64">
        <f t="shared" si="36"/>
        <v>0.66244725738396615</v>
      </c>
      <c r="D95" s="28">
        <f t="shared" si="37"/>
        <v>0.48034179713299147</v>
      </c>
      <c r="E95" s="64">
        <f t="shared" si="38"/>
        <v>165.61181434599155</v>
      </c>
      <c r="F95" s="64">
        <f t="shared" si="39"/>
        <v>120.08544928324787</v>
      </c>
      <c r="G95" s="36">
        <f t="shared" si="27"/>
        <v>2718354430.3797464</v>
      </c>
      <c r="H95" s="61">
        <f t="shared" si="28"/>
        <v>1513948718.1567662</v>
      </c>
      <c r="I95" s="64">
        <f t="shared" si="29"/>
        <v>28520.799086926803</v>
      </c>
      <c r="J95" s="64">
        <f t="shared" si="30"/>
        <v>15884.252154869857</v>
      </c>
      <c r="K95" s="64">
        <f t="shared" si="40"/>
        <v>3.5213551815084418</v>
      </c>
      <c r="L95" s="64">
        <f t="shared" si="41"/>
        <v>6.3227316379965774</v>
      </c>
      <c r="M95" s="64">
        <f t="shared" si="31"/>
        <v>5.7002035365547696</v>
      </c>
      <c r="N95" s="79">
        <f t="shared" si="32"/>
        <v>3.445867287543659E-4</v>
      </c>
      <c r="O95" s="80">
        <f t="shared" si="33"/>
        <v>9.5251014493519205E-4</v>
      </c>
      <c r="P95" s="63">
        <f t="shared" si="42"/>
        <v>0.87223515715948874</v>
      </c>
      <c r="Q95" s="64">
        <f t="shared" si="43"/>
        <v>2.4110413043672048</v>
      </c>
      <c r="R95" s="64">
        <f t="shared" si="34"/>
        <v>2.0690843827654901</v>
      </c>
      <c r="S95" s="66">
        <f t="shared" si="44"/>
        <v>7.7692879193202593</v>
      </c>
    </row>
    <row r="96" spans="1:19" x14ac:dyDescent="0.25">
      <c r="A96" s="65">
        <f t="shared" si="45"/>
        <v>7.5000000000000053E-2</v>
      </c>
      <c r="B96" s="63">
        <f t="shared" si="35"/>
        <v>0.22500000000000014</v>
      </c>
      <c r="C96" s="64">
        <f t="shared" si="36"/>
        <v>0.66315789473684217</v>
      </c>
      <c r="D96" s="28">
        <f t="shared" si="37"/>
        <v>0.48254858490424546</v>
      </c>
      <c r="E96" s="64">
        <f t="shared" si="38"/>
        <v>165.78947368421055</v>
      </c>
      <c r="F96" s="64">
        <f t="shared" si="39"/>
        <v>120.63714622606136</v>
      </c>
      <c r="G96" s="36">
        <f t="shared" si="27"/>
        <v>2723684210.5263157</v>
      </c>
      <c r="H96" s="61">
        <f t="shared" si="28"/>
        <v>1526553277.9407525</v>
      </c>
      <c r="I96" s="64">
        <f t="shared" si="29"/>
        <v>28576.718795938614</v>
      </c>
      <c r="J96" s="64">
        <f t="shared" si="30"/>
        <v>16016.498381910975</v>
      </c>
      <c r="K96" s="64">
        <f t="shared" si="40"/>
        <v>3.5144644968751471</v>
      </c>
      <c r="L96" s="64">
        <f t="shared" si="41"/>
        <v>6.2705256324277876</v>
      </c>
      <c r="M96" s="64">
        <f t="shared" si="31"/>
        <v>5.6580676023049783</v>
      </c>
      <c r="N96" s="79">
        <f t="shared" si="32"/>
        <v>3.4782608695652193E-4</v>
      </c>
      <c r="O96" s="80">
        <f t="shared" si="33"/>
        <v>9.5334511149193849E-4</v>
      </c>
      <c r="P96" s="63">
        <f t="shared" si="42"/>
        <v>0.88043478260869612</v>
      </c>
      <c r="Q96" s="64">
        <f t="shared" si="43"/>
        <v>2.4131548134639691</v>
      </c>
      <c r="R96" s="64">
        <f t="shared" si="34"/>
        <v>2.0725503621627972</v>
      </c>
      <c r="S96" s="66">
        <f t="shared" si="44"/>
        <v>7.7306179644677755</v>
      </c>
    </row>
    <row r="97" spans="1:19" x14ac:dyDescent="0.25">
      <c r="A97" s="65">
        <f t="shared" si="45"/>
        <v>7.6000000000000054E-2</v>
      </c>
      <c r="B97" s="63">
        <f t="shared" si="35"/>
        <v>0.22800000000000015</v>
      </c>
      <c r="C97" s="64">
        <f t="shared" si="36"/>
        <v>0.66386554621848726</v>
      </c>
      <c r="D97" s="28">
        <f t="shared" si="37"/>
        <v>0.48472996288917175</v>
      </c>
      <c r="E97" s="64">
        <f t="shared" si="38"/>
        <v>165.96638655462181</v>
      </c>
      <c r="F97" s="64">
        <f t="shared" si="39"/>
        <v>121.18249072229294</v>
      </c>
      <c r="G97" s="36">
        <f t="shared" si="27"/>
        <v>2728991596.6386552</v>
      </c>
      <c r="H97" s="61">
        <f t="shared" si="28"/>
        <v>1539051401.3719492</v>
      </c>
      <c r="I97" s="64">
        <f t="shared" si="29"/>
        <v>28632.403548189865</v>
      </c>
      <c r="J97" s="64">
        <f t="shared" si="30"/>
        <v>16147.627885614056</v>
      </c>
      <c r="K97" s="64">
        <f t="shared" si="40"/>
        <v>3.5076295106164856</v>
      </c>
      <c r="L97" s="64">
        <f t="shared" si="41"/>
        <v>6.2196047838695758</v>
      </c>
      <c r="M97" s="64">
        <f t="shared" si="31"/>
        <v>5.6169436120355556</v>
      </c>
      <c r="N97" s="79">
        <f t="shared" si="32"/>
        <v>3.5103926096997733E-4</v>
      </c>
      <c r="O97" s="80">
        <f t="shared" si="33"/>
        <v>9.5417190384725699E-4</v>
      </c>
      <c r="P97" s="63">
        <f t="shared" si="42"/>
        <v>0.88856812933025509</v>
      </c>
      <c r="Q97" s="64">
        <f t="shared" si="43"/>
        <v>2.4152476316133695</v>
      </c>
      <c r="R97" s="64">
        <f t="shared" si="34"/>
        <v>2.0759855199948998</v>
      </c>
      <c r="S97" s="66">
        <f t="shared" si="44"/>
        <v>7.6929291320304554</v>
      </c>
    </row>
    <row r="98" spans="1:19" x14ac:dyDescent="0.25">
      <c r="A98" s="65">
        <f t="shared" si="45"/>
        <v>7.7000000000000055E-2</v>
      </c>
      <c r="B98" s="63">
        <f t="shared" si="35"/>
        <v>0.23100000000000015</v>
      </c>
      <c r="C98" s="64">
        <f t="shared" si="36"/>
        <v>0.66457023060796649</v>
      </c>
      <c r="D98" s="28">
        <f t="shared" si="37"/>
        <v>0.48688648127681028</v>
      </c>
      <c r="E98" s="64">
        <f t="shared" si="38"/>
        <v>166.14255765199164</v>
      </c>
      <c r="F98" s="64">
        <f t="shared" si="39"/>
        <v>121.72162031920257</v>
      </c>
      <c r="G98" s="36">
        <f t="shared" si="27"/>
        <v>2734276729.5597486</v>
      </c>
      <c r="H98" s="61">
        <f t="shared" si="28"/>
        <v>1551444751.2781444</v>
      </c>
      <c r="I98" s="64">
        <f t="shared" si="29"/>
        <v>28687.854821396038</v>
      </c>
      <c r="J98" s="64">
        <f t="shared" si="30"/>
        <v>16277.658112260844</v>
      </c>
      <c r="K98" s="64">
        <f t="shared" si="40"/>
        <v>3.5008495501241392</v>
      </c>
      <c r="L98" s="64">
        <f t="shared" si="41"/>
        <v>6.1699209402771844</v>
      </c>
      <c r="M98" s="64">
        <f t="shared" si="31"/>
        <v>5.576793964687619</v>
      </c>
      <c r="N98" s="79">
        <f t="shared" si="32"/>
        <v>3.5422656699252457E-4</v>
      </c>
      <c r="O98" s="80">
        <f t="shared" si="33"/>
        <v>9.5499068471023227E-4</v>
      </c>
      <c r="P98" s="63">
        <f t="shared" si="42"/>
        <v>0.89663599769982782</v>
      </c>
      <c r="Q98" s="64">
        <f t="shared" si="43"/>
        <v>2.4173201706727756</v>
      </c>
      <c r="R98" s="64">
        <f t="shared" si="34"/>
        <v>2.0793903544565651</v>
      </c>
      <c r="S98" s="66">
        <f t="shared" si="44"/>
        <v>7.6561843191441845</v>
      </c>
    </row>
    <row r="99" spans="1:19" x14ac:dyDescent="0.25">
      <c r="A99" s="65">
        <f t="shared" si="45"/>
        <v>7.8000000000000055E-2</v>
      </c>
      <c r="B99" s="63">
        <f t="shared" si="35"/>
        <v>0.23400000000000015</v>
      </c>
      <c r="C99" s="64">
        <f t="shared" si="36"/>
        <v>0.66527196652719656</v>
      </c>
      <c r="D99" s="28">
        <f t="shared" si="37"/>
        <v>0.48901867195806231</v>
      </c>
      <c r="E99" s="64">
        <f t="shared" si="38"/>
        <v>166.31799163179915</v>
      </c>
      <c r="F99" s="64">
        <f t="shared" si="39"/>
        <v>122.25466798951558</v>
      </c>
      <c r="G99" s="36">
        <f t="shared" si="27"/>
        <v>2739539748.9539752</v>
      </c>
      <c r="H99" s="61">
        <f t="shared" si="28"/>
        <v>1563734949.1863678</v>
      </c>
      <c r="I99" s="64">
        <f t="shared" si="29"/>
        <v>28743.074080906787</v>
      </c>
      <c r="J99" s="64">
        <f t="shared" si="30"/>
        <v>16406.606074808187</v>
      </c>
      <c r="K99" s="64">
        <f t="shared" si="40"/>
        <v>3.4941239535761763</v>
      </c>
      <c r="L99" s="64">
        <f t="shared" si="41"/>
        <v>6.1214283556012736</v>
      </c>
      <c r="M99" s="64">
        <f t="shared" si="31"/>
        <v>5.5375829329290296</v>
      </c>
      <c r="N99" s="79">
        <f t="shared" si="32"/>
        <v>3.5738831615120302E-4</v>
      </c>
      <c r="O99" s="80">
        <f t="shared" si="33"/>
        <v>9.5580161158407282E-4</v>
      </c>
      <c r="P99" s="63">
        <f t="shared" si="42"/>
        <v>0.90463917525773263</v>
      </c>
      <c r="Q99" s="64">
        <f t="shared" si="43"/>
        <v>2.4193728293221843</v>
      </c>
      <c r="R99" s="64">
        <f t="shared" si="34"/>
        <v>2.0827653506411949</v>
      </c>
      <c r="S99" s="66">
        <f t="shared" si="44"/>
        <v>7.620348283570225</v>
      </c>
    </row>
    <row r="100" spans="1:19" x14ac:dyDescent="0.25">
      <c r="A100" s="65">
        <f t="shared" si="45"/>
        <v>7.9000000000000056E-2</v>
      </c>
      <c r="B100" s="63">
        <f t="shared" si="35"/>
        <v>0.23700000000000015</v>
      </c>
      <c r="C100" s="64">
        <f t="shared" si="36"/>
        <v>0.66597077244258873</v>
      </c>
      <c r="D100" s="28">
        <f t="shared" si="37"/>
        <v>0.49112704935333923</v>
      </c>
      <c r="E100" s="64">
        <f t="shared" si="38"/>
        <v>166.4926931106472</v>
      </c>
      <c r="F100" s="64">
        <f t="shared" si="39"/>
        <v>122.7817623383348</v>
      </c>
      <c r="G100" s="36">
        <f t="shared" si="27"/>
        <v>2744780793.3194156</v>
      </c>
      <c r="H100" s="61">
        <f t="shared" si="28"/>
        <v>1575923576.7853084</v>
      </c>
      <c r="I100" s="64">
        <f t="shared" si="29"/>
        <v>28798.062779835029</v>
      </c>
      <c r="J100" s="64">
        <f t="shared" si="30"/>
        <v>16534.488368231632</v>
      </c>
      <c r="K100" s="64">
        <f t="shared" si="40"/>
        <v>3.487452069721694</v>
      </c>
      <c r="L100" s="64">
        <f t="shared" si="41"/>
        <v>6.0740835403455646</v>
      </c>
      <c r="M100" s="64">
        <f t="shared" si="31"/>
        <v>5.4992765468735936</v>
      </c>
      <c r="N100" s="79">
        <f t="shared" si="32"/>
        <v>3.60524814603537E-4</v>
      </c>
      <c r="O100" s="80">
        <f t="shared" si="33"/>
        <v>9.5660483699718695E-4</v>
      </c>
      <c r="P100" s="63">
        <f t="shared" si="42"/>
        <v>0.91257843696520302</v>
      </c>
      <c r="Q100" s="64">
        <f t="shared" si="43"/>
        <v>2.4214059936491292</v>
      </c>
      <c r="R100" s="64">
        <f t="shared" si="34"/>
        <v>2.0861109810527014</v>
      </c>
      <c r="S100" s="66">
        <f t="shared" si="44"/>
        <v>7.5853875279262954</v>
      </c>
    </row>
    <row r="101" spans="1:19" x14ac:dyDescent="0.25">
      <c r="A101" s="65">
        <f t="shared" si="45"/>
        <v>8.0000000000000057E-2</v>
      </c>
      <c r="B101" s="63">
        <f t="shared" si="35"/>
        <v>0.24000000000000016</v>
      </c>
      <c r="C101" s="64">
        <f t="shared" si="36"/>
        <v>0.66666666666666652</v>
      </c>
      <c r="D101" s="28">
        <f t="shared" si="37"/>
        <v>0.49321211119293457</v>
      </c>
      <c r="E101" s="64">
        <f t="shared" si="38"/>
        <v>166.66666666666663</v>
      </c>
      <c r="F101" s="64">
        <f t="shared" si="39"/>
        <v>123.30302779823364</v>
      </c>
      <c r="G101" s="36">
        <f t="shared" si="27"/>
        <v>2749999999.9999995</v>
      </c>
      <c r="H101" s="61">
        <f t="shared" si="28"/>
        <v>1588012177.3195677</v>
      </c>
      <c r="I101" s="64">
        <f t="shared" si="29"/>
        <v>28852.822359184396</v>
      </c>
      <c r="J101" s="64">
        <f t="shared" si="30"/>
        <v>16661.321184153865</v>
      </c>
      <c r="K101" s="64">
        <f t="shared" si="40"/>
        <v>3.4808332576706</v>
      </c>
      <c r="L101" s="64">
        <f t="shared" si="41"/>
        <v>6.0278451231724048</v>
      </c>
      <c r="M101" s="64">
        <f t="shared" si="31"/>
        <v>5.4618424863942261</v>
      </c>
      <c r="N101" s="79">
        <f t="shared" si="32"/>
        <v>3.636363636363641E-4</v>
      </c>
      <c r="O101" s="80">
        <f t="shared" si="33"/>
        <v>9.5740050872118916E-4</v>
      </c>
      <c r="P101" s="63">
        <f t="shared" si="42"/>
        <v>0.92045454545454664</v>
      </c>
      <c r="Q101" s="64">
        <f t="shared" si="43"/>
        <v>2.42342003770051</v>
      </c>
      <c r="R101" s="64">
        <f t="shared" si="34"/>
        <v>2.0894277060902962</v>
      </c>
      <c r="S101" s="66">
        <f t="shared" si="44"/>
        <v>7.5512701924845222</v>
      </c>
    </row>
    <row r="102" spans="1:19" x14ac:dyDescent="0.25">
      <c r="A102" s="65">
        <f t="shared" si="45"/>
        <v>8.1000000000000058E-2</v>
      </c>
      <c r="B102" s="63">
        <f t="shared" si="35"/>
        <v>0.24300000000000016</v>
      </c>
      <c r="C102" s="64">
        <f t="shared" si="36"/>
        <v>0.66735966735966734</v>
      </c>
      <c r="D102" s="28">
        <f t="shared" si="37"/>
        <v>0.49527433925337011</v>
      </c>
      <c r="E102" s="64">
        <f t="shared" si="38"/>
        <v>166.83991683991684</v>
      </c>
      <c r="F102" s="64">
        <f t="shared" si="39"/>
        <v>123.81858481334253</v>
      </c>
      <c r="G102" s="36">
        <f t="shared" si="27"/>
        <v>2755197505.197505</v>
      </c>
      <c r="H102" s="61">
        <f t="shared" si="28"/>
        <v>1600002256.9196877</v>
      </c>
      <c r="I102" s="64">
        <f t="shared" si="29"/>
        <v>28907.354247975145</v>
      </c>
      <c r="J102" s="64">
        <f t="shared" si="30"/>
        <v>16787.120324799223</v>
      </c>
      <c r="K102" s="64">
        <f t="shared" si="40"/>
        <v>3.4742668866883877</v>
      </c>
      <c r="L102" s="64">
        <f t="shared" si="41"/>
        <v>5.9826737226125255</v>
      </c>
      <c r="M102" s="64">
        <f t="shared" si="31"/>
        <v>5.4252499812960506</v>
      </c>
      <c r="N102" s="79">
        <f t="shared" si="32"/>
        <v>3.6672325976230932E-4</v>
      </c>
      <c r="O102" s="80">
        <f t="shared" si="33"/>
        <v>9.5818876997674372E-4</v>
      </c>
      <c r="P102" s="63">
        <f t="shared" si="42"/>
        <v>0.92826825127334545</v>
      </c>
      <c r="Q102" s="64">
        <f t="shared" si="43"/>
        <v>2.4254153240036329</v>
      </c>
      <c r="R102" s="64">
        <f t="shared" si="34"/>
        <v>2.0927159745080135</v>
      </c>
      <c r="S102" s="66">
        <f t="shared" si="44"/>
        <v>7.5179659558040637</v>
      </c>
    </row>
    <row r="103" spans="1:19" x14ac:dyDescent="0.25">
      <c r="A103" s="65">
        <f t="shared" si="45"/>
        <v>8.2000000000000059E-2</v>
      </c>
      <c r="B103" s="63">
        <f t="shared" si="35"/>
        <v>0.24600000000000016</v>
      </c>
      <c r="C103" s="64">
        <f t="shared" si="36"/>
        <v>0.66804979253112018</v>
      </c>
      <c r="D103" s="28">
        <f t="shared" si="37"/>
        <v>0.49731420005270999</v>
      </c>
      <c r="E103" s="64">
        <f t="shared" si="38"/>
        <v>167.01244813278004</v>
      </c>
      <c r="F103" s="64">
        <f t="shared" si="39"/>
        <v>124.32855001317749</v>
      </c>
      <c r="G103" s="36">
        <f t="shared" si="27"/>
        <v>2760373443.9834018</v>
      </c>
      <c r="H103" s="61">
        <f t="shared" si="28"/>
        <v>1611895285.8716354</v>
      </c>
      <c r="I103" s="64">
        <f t="shared" si="29"/>
        <v>28961.659863368415</v>
      </c>
      <c r="J103" s="64">
        <f t="shared" si="30"/>
        <v>16911.901216313108</v>
      </c>
      <c r="K103" s="64">
        <f t="shared" si="40"/>
        <v>3.4677523359957769</v>
      </c>
      <c r="L103" s="64">
        <f t="shared" si="41"/>
        <v>5.9385318280262327</v>
      </c>
      <c r="M103" s="64">
        <f t="shared" si="31"/>
        <v>5.3894697186861311</v>
      </c>
      <c r="N103" s="79">
        <f t="shared" si="32"/>
        <v>3.6978579481398028E-4</v>
      </c>
      <c r="O103" s="80">
        <f t="shared" si="33"/>
        <v>9.5896975962805539E-4</v>
      </c>
      <c r="P103" s="63">
        <f t="shared" si="42"/>
        <v>0.93602029312288759</v>
      </c>
      <c r="Q103" s="64">
        <f t="shared" si="43"/>
        <v>2.4273922040585152</v>
      </c>
      <c r="R103" s="64">
        <f t="shared" si="34"/>
        <v>2.0959762238505979</v>
      </c>
      <c r="S103" s="66">
        <f t="shared" si="44"/>
        <v>7.485445942536729</v>
      </c>
    </row>
    <row r="104" spans="1:19" x14ac:dyDescent="0.25">
      <c r="A104" s="65">
        <f t="shared" si="45"/>
        <v>8.300000000000006E-2</v>
      </c>
      <c r="B104" s="63">
        <f t="shared" si="35"/>
        <v>0.24900000000000017</v>
      </c>
      <c r="C104" s="64">
        <f t="shared" si="36"/>
        <v>0.66873706004140787</v>
      </c>
      <c r="D104" s="28">
        <f t="shared" si="37"/>
        <v>0.49933214550759486</v>
      </c>
      <c r="E104" s="64">
        <f t="shared" si="38"/>
        <v>167.18426501035196</v>
      </c>
      <c r="F104" s="64">
        <f t="shared" si="39"/>
        <v>124.83303637689872</v>
      </c>
      <c r="G104" s="36">
        <f t="shared" si="27"/>
        <v>2765527950.3105588</v>
      </c>
      <c r="H104" s="61">
        <f t="shared" si="28"/>
        <v>1623692699.8291824</v>
      </c>
      <c r="I104" s="64">
        <f t="shared" si="29"/>
        <v>29015.740610789053</v>
      </c>
      <c r="J104" s="64">
        <f t="shared" si="30"/>
        <v>17035.678921482151</v>
      </c>
      <c r="K104" s="64">
        <f t="shared" si="40"/>
        <v>3.4612889945730672</v>
      </c>
      <c r="L104" s="64">
        <f t="shared" si="41"/>
        <v>5.8953836890448441</v>
      </c>
      <c r="M104" s="64">
        <f t="shared" si="31"/>
        <v>5.3544737569400054</v>
      </c>
      <c r="N104" s="79">
        <f t="shared" si="32"/>
        <v>3.7282425603593519E-4</v>
      </c>
      <c r="O104" s="80">
        <f t="shared" si="33"/>
        <v>9.5974361236676948E-4</v>
      </c>
      <c r="P104" s="63">
        <f t="shared" si="42"/>
        <v>0.94371139809096094</v>
      </c>
      <c r="Q104" s="64">
        <f t="shared" si="43"/>
        <v>2.4293510188033851</v>
      </c>
      <c r="R104" s="64">
        <f t="shared" si="34"/>
        <v>2.0992088808672911</v>
      </c>
      <c r="S104" s="66">
        <f t="shared" si="44"/>
        <v>7.4536826378072965</v>
      </c>
    </row>
    <row r="105" spans="1:19" x14ac:dyDescent="0.25">
      <c r="A105" s="65">
        <f t="shared" si="45"/>
        <v>8.4000000000000061E-2</v>
      </c>
      <c r="B105" s="63">
        <f t="shared" si="35"/>
        <v>0.25200000000000017</v>
      </c>
      <c r="C105" s="64">
        <f t="shared" si="36"/>
        <v>0.66942148760330566</v>
      </c>
      <c r="D105" s="28">
        <f t="shared" si="37"/>
        <v>0.5013286135545364</v>
      </c>
      <c r="E105" s="64">
        <f t="shared" si="38"/>
        <v>167.35537190082641</v>
      </c>
      <c r="F105" s="64">
        <f t="shared" si="39"/>
        <v>125.3321533886341</v>
      </c>
      <c r="G105" s="36">
        <f t="shared" si="27"/>
        <v>2770661157.0247931</v>
      </c>
      <c r="H105" s="61">
        <f t="shared" si="28"/>
        <v>1635395900.9723594</v>
      </c>
      <c r="I105" s="64">
        <f t="shared" si="29"/>
        <v>29069.597884046787</v>
      </c>
      <c r="J105" s="64">
        <f t="shared" si="30"/>
        <v>17158.468151888657</v>
      </c>
      <c r="K105" s="64">
        <f t="shared" si="40"/>
        <v>3.4548762609691042</v>
      </c>
      <c r="L105" s="64">
        <f t="shared" si="41"/>
        <v>5.8531952127938798</v>
      </c>
      <c r="M105" s="64">
        <f t="shared" si="31"/>
        <v>5.3202354457217069</v>
      </c>
      <c r="N105" s="79">
        <f t="shared" si="32"/>
        <v>3.7583892617449715E-4</v>
      </c>
      <c r="O105" s="80">
        <f t="shared" si="33"/>
        <v>9.6051045888598003E-4</v>
      </c>
      <c r="P105" s="63">
        <f t="shared" si="42"/>
        <v>0.95134228187919589</v>
      </c>
      <c r="Q105" s="64">
        <f t="shared" si="43"/>
        <v>2.4312920990551365</v>
      </c>
      <c r="R105" s="64">
        <f t="shared" si="34"/>
        <v>2.1024143619049274</v>
      </c>
      <c r="S105" s="66">
        <f t="shared" si="44"/>
        <v>7.4226498076266338</v>
      </c>
    </row>
    <row r="106" spans="1:19" x14ac:dyDescent="0.25">
      <c r="A106" s="65">
        <f t="shared" si="45"/>
        <v>8.5000000000000062E-2</v>
      </c>
      <c r="B106" s="63">
        <f t="shared" si="35"/>
        <v>0.25500000000000017</v>
      </c>
      <c r="C106" s="64">
        <f t="shared" si="36"/>
        <v>0.67010309278350522</v>
      </c>
      <c r="D106" s="28">
        <f t="shared" si="37"/>
        <v>0.50330402873781444</v>
      </c>
      <c r="E106" s="64">
        <f t="shared" si="38"/>
        <v>167.5257731958763</v>
      </c>
      <c r="F106" s="64">
        <f t="shared" si="39"/>
        <v>125.82600718445362</v>
      </c>
      <c r="G106" s="36">
        <f t="shared" si="27"/>
        <v>2775773195.8762879</v>
      </c>
      <c r="H106" s="61">
        <f t="shared" si="28"/>
        <v>1647006259.1149828</v>
      </c>
      <c r="I106" s="64">
        <f t="shared" si="29"/>
        <v>29123.233065456036</v>
      </c>
      <c r="J106" s="64">
        <f t="shared" si="30"/>
        <v>17280.2832795307</v>
      </c>
      <c r="K106" s="64">
        <f t="shared" si="40"/>
        <v>3.4485135431146987</v>
      </c>
      <c r="L106" s="64">
        <f t="shared" si="41"/>
        <v>5.8119338682645996</v>
      </c>
      <c r="M106" s="64">
        <f t="shared" si="31"/>
        <v>5.2867293515646221</v>
      </c>
      <c r="N106" s="79">
        <f t="shared" si="32"/>
        <v>3.7883008356545992E-4</v>
      </c>
      <c r="O106" s="80">
        <f t="shared" si="33"/>
        <v>9.612704260449855E-4</v>
      </c>
      <c r="P106" s="63">
        <f t="shared" si="42"/>
        <v>0.95891364902507037</v>
      </c>
      <c r="Q106" s="64">
        <f t="shared" si="43"/>
        <v>2.4332157659263696</v>
      </c>
      <c r="R106" s="64">
        <f t="shared" si="34"/>
        <v>2.1055930732816366</v>
      </c>
      <c r="S106" s="66">
        <f t="shared" si="44"/>
        <v>7.3923224248462587</v>
      </c>
    </row>
    <row r="107" spans="1:19" x14ac:dyDescent="0.25">
      <c r="A107" s="65">
        <f t="shared" si="45"/>
        <v>8.6000000000000063E-2</v>
      </c>
      <c r="B107" s="63">
        <f t="shared" si="35"/>
        <v>0.25800000000000017</v>
      </c>
      <c r="C107" s="64">
        <f t="shared" si="36"/>
        <v>0.67078189300411517</v>
      </c>
      <c r="D107" s="28">
        <f t="shared" si="37"/>
        <v>0.50525880276613921</v>
      </c>
      <c r="E107" s="64">
        <f t="shared" si="38"/>
        <v>167.6954732510288</v>
      </c>
      <c r="F107" s="64">
        <f t="shared" si="39"/>
        <v>126.31470069153481</v>
      </c>
      <c r="G107" s="36">
        <f t="shared" si="27"/>
        <v>2780864197.5308638</v>
      </c>
      <c r="H107" s="61">
        <f t="shared" si="28"/>
        <v>1658525112.7640312</v>
      </c>
      <c r="I107" s="64">
        <f t="shared" si="29"/>
        <v>29176.64752595414</v>
      </c>
      <c r="J107" s="64">
        <f t="shared" si="30"/>
        <v>17401.138347937042</v>
      </c>
      <c r="K107" s="64">
        <f t="shared" si="40"/>
        <v>3.4422002581404052</v>
      </c>
      <c r="L107" s="64">
        <f t="shared" si="41"/>
        <v>5.771568597258895</v>
      </c>
      <c r="M107" s="64">
        <f t="shared" si="31"/>
        <v>5.2539311885658977</v>
      </c>
      <c r="N107" s="79">
        <f t="shared" si="32"/>
        <v>3.817980022197562E-4</v>
      </c>
      <c r="O107" s="80">
        <f t="shared" si="33"/>
        <v>9.6202363702539218E-4</v>
      </c>
      <c r="P107" s="63">
        <f t="shared" si="42"/>
        <v>0.96642619311875788</v>
      </c>
      <c r="Q107" s="64">
        <f t="shared" si="43"/>
        <v>2.4351223312205241</v>
      </c>
      <c r="R107" s="64">
        <f t="shared" si="34"/>
        <v>2.1087454116423539</v>
      </c>
      <c r="S107" s="66">
        <f t="shared" si="44"/>
        <v>7.3626766002082515</v>
      </c>
    </row>
    <row r="108" spans="1:19" x14ac:dyDescent="0.25">
      <c r="A108" s="65">
        <f t="shared" si="45"/>
        <v>8.7000000000000063E-2</v>
      </c>
      <c r="B108" s="63">
        <f t="shared" si="35"/>
        <v>0.26100000000000018</v>
      </c>
      <c r="C108" s="64">
        <f t="shared" si="36"/>
        <v>0.67145790554414786</v>
      </c>
      <c r="D108" s="28">
        <f t="shared" si="37"/>
        <v>0.50719333504007968</v>
      </c>
      <c r="E108" s="64">
        <f t="shared" si="38"/>
        <v>167.86447638603696</v>
      </c>
      <c r="F108" s="64">
        <f t="shared" si="39"/>
        <v>126.79833376001991</v>
      </c>
      <c r="G108" s="36">
        <f t="shared" si="27"/>
        <v>2785934291.5811086</v>
      </c>
      <c r="H108" s="61">
        <f t="shared" si="28"/>
        <v>1669953770.1334715</v>
      </c>
      <c r="I108" s="64">
        <f t="shared" si="29"/>
        <v>29229.842625218167</v>
      </c>
      <c r="J108" s="64">
        <f t="shared" si="30"/>
        <v>17521.047082804114</v>
      </c>
      <c r="K108" s="64">
        <f t="shared" si="40"/>
        <v>3.4359358321985263</v>
      </c>
      <c r="L108" s="64">
        <f t="shared" si="41"/>
        <v>5.7320697313848878</v>
      </c>
      <c r="M108" s="64">
        <f t="shared" si="31"/>
        <v>5.2218177537879189</v>
      </c>
      <c r="N108" s="79">
        <f t="shared" si="32"/>
        <v>3.8474295190713139E-4</v>
      </c>
      <c r="O108" s="80">
        <f t="shared" si="33"/>
        <v>9.6277021147911119E-4</v>
      </c>
      <c r="P108" s="63">
        <f t="shared" si="42"/>
        <v>0.97388059701492635</v>
      </c>
      <c r="Q108" s="64">
        <f t="shared" si="43"/>
        <v>2.4370120978065</v>
      </c>
      <c r="R108" s="64">
        <f t="shared" si="34"/>
        <v>2.1118717642972613</v>
      </c>
      <c r="S108" s="66">
        <f t="shared" si="44"/>
        <v>7.3336895180851798</v>
      </c>
    </row>
    <row r="109" spans="1:19" x14ac:dyDescent="0.25">
      <c r="A109" s="65">
        <f t="shared" si="45"/>
        <v>8.8000000000000064E-2</v>
      </c>
      <c r="B109" s="63">
        <f t="shared" si="35"/>
        <v>0.26400000000000018</v>
      </c>
      <c r="C109" s="64">
        <f t="shared" si="36"/>
        <v>0.67213114754098346</v>
      </c>
      <c r="D109" s="28">
        <f t="shared" si="37"/>
        <v>0.50910801315210819</v>
      </c>
      <c r="E109" s="64">
        <f t="shared" si="38"/>
        <v>168.03278688524586</v>
      </c>
      <c r="F109" s="64">
        <f t="shared" si="39"/>
        <v>127.27700328802705</v>
      </c>
      <c r="G109" s="36">
        <f t="shared" si="27"/>
        <v>2790983606.5573764</v>
      </c>
      <c r="H109" s="61">
        <f t="shared" si="28"/>
        <v>1681293510.1149759</v>
      </c>
      <c r="I109" s="64">
        <f t="shared" si="29"/>
        <v>29282.819711780285</v>
      </c>
      <c r="J109" s="64">
        <f t="shared" si="30"/>
        <v>17640.022902180724</v>
      </c>
      <c r="K109" s="64">
        <f t="shared" si="40"/>
        <v>3.4297197002892412</v>
      </c>
      <c r="L109" s="64">
        <f t="shared" si="41"/>
        <v>5.6934089146276099</v>
      </c>
      <c r="M109" s="64">
        <f t="shared" si="31"/>
        <v>5.1903668669968619</v>
      </c>
      <c r="N109" s="79">
        <f t="shared" si="32"/>
        <v>3.8766519823788594E-4</v>
      </c>
      <c r="O109" s="80">
        <f t="shared" si="33"/>
        <v>9.6351026566876075E-4</v>
      </c>
      <c r="P109" s="63">
        <f t="shared" si="42"/>
        <v>0.98127753303964893</v>
      </c>
      <c r="Q109" s="64">
        <f t="shared" si="43"/>
        <v>2.4388853599740505</v>
      </c>
      <c r="R109" s="64">
        <f t="shared" si="34"/>
        <v>2.1149725095441836</v>
      </c>
      <c r="S109" s="66">
        <f t="shared" si="44"/>
        <v>7.3053393765410455</v>
      </c>
    </row>
    <row r="110" spans="1:19" x14ac:dyDescent="0.25">
      <c r="A110" s="65">
        <f t="shared" si="45"/>
        <v>8.9000000000000065E-2</v>
      </c>
      <c r="B110" s="63">
        <f t="shared" si="35"/>
        <v>0.26700000000000018</v>
      </c>
      <c r="C110" s="64">
        <f t="shared" si="36"/>
        <v>0.67280163599182008</v>
      </c>
      <c r="D110" s="28">
        <f t="shared" si="37"/>
        <v>0.51100321336097332</v>
      </c>
      <c r="E110" s="64">
        <f t="shared" si="38"/>
        <v>168.20040899795501</v>
      </c>
      <c r="F110" s="64">
        <f t="shared" si="39"/>
        <v>127.75080334024332</v>
      </c>
      <c r="G110" s="36">
        <f t="shared" si="27"/>
        <v>2796012269.9386501</v>
      </c>
      <c r="H110" s="61">
        <f t="shared" si="28"/>
        <v>1692545583.2078118</v>
      </c>
      <c r="I110" s="64">
        <f t="shared" si="29"/>
        <v>29335.580123141754</v>
      </c>
      <c r="J110" s="64">
        <f t="shared" si="30"/>
        <v>17758.078926224418</v>
      </c>
      <c r="K110" s="64">
        <f t="shared" si="40"/>
        <v>3.4235513060907214</v>
      </c>
      <c r="L110" s="64">
        <f t="shared" si="41"/>
        <v>5.6555590310614745</v>
      </c>
      <c r="M110" s="64">
        <f t="shared" si="31"/>
        <v>5.1595573144013072</v>
      </c>
      <c r="N110" s="79">
        <f t="shared" si="32"/>
        <v>3.9056500274273209E-4</v>
      </c>
      <c r="O110" s="80">
        <f t="shared" si="33"/>
        <v>9.6424391260094744E-4</v>
      </c>
      <c r="P110" s="63">
        <f t="shared" si="42"/>
        <v>0.98861766319254063</v>
      </c>
      <c r="Q110" s="64">
        <f t="shared" si="43"/>
        <v>2.4407424037711483</v>
      </c>
      <c r="R110" s="64">
        <f t="shared" si="34"/>
        <v>2.1180480169759024</v>
      </c>
      <c r="S110" s="66">
        <f t="shared" si="44"/>
        <v>7.2776053313772096</v>
      </c>
    </row>
    <row r="111" spans="1:19" x14ac:dyDescent="0.25">
      <c r="A111" s="65">
        <f t="shared" si="45"/>
        <v>9.0000000000000066E-2</v>
      </c>
      <c r="B111" s="63">
        <f t="shared" si="35"/>
        <v>0.27000000000000018</v>
      </c>
      <c r="C111" s="64">
        <f t="shared" si="36"/>
        <v>0.6734693877551019</v>
      </c>
      <c r="D111" s="28">
        <f t="shared" si="37"/>
        <v>0.51287930104199342</v>
      </c>
      <c r="E111" s="64">
        <f t="shared" si="38"/>
        <v>168.36734693877548</v>
      </c>
      <c r="F111" s="64">
        <f t="shared" si="39"/>
        <v>128.21982526049837</v>
      </c>
      <c r="G111" s="36">
        <f t="shared" si="27"/>
        <v>2801020408.1632652</v>
      </c>
      <c r="H111" s="61">
        <f t="shared" si="28"/>
        <v>1703711212.4100249</v>
      </c>
      <c r="I111" s="64">
        <f t="shared" si="29"/>
        <v>29388.125185885408</v>
      </c>
      <c r="J111" s="64">
        <f t="shared" si="30"/>
        <v>17875.227986551683</v>
      </c>
      <c r="K111" s="64">
        <f t="shared" si="40"/>
        <v>3.4174301017931752</v>
      </c>
      <c r="L111" s="64">
        <f t="shared" si="41"/>
        <v>5.6184941373094786</v>
      </c>
      <c r="M111" s="64">
        <f t="shared" si="31"/>
        <v>5.1293687960836341</v>
      </c>
      <c r="N111" s="79">
        <f t="shared" si="32"/>
        <v>3.9344262295082014E-4</v>
      </c>
      <c r="O111" s="80">
        <f t="shared" si="33"/>
        <v>9.6497126215285554E-4</v>
      </c>
      <c r="P111" s="63">
        <f t="shared" si="42"/>
        <v>0.99590163934426346</v>
      </c>
      <c r="Q111" s="64">
        <f t="shared" si="43"/>
        <v>2.4425835073244153</v>
      </c>
      <c r="R111" s="64">
        <f t="shared" si="34"/>
        <v>2.1210986477732705</v>
      </c>
      <c r="S111" s="66">
        <f t="shared" si="44"/>
        <v>7.2504674438569046</v>
      </c>
    </row>
    <row r="112" spans="1:19" x14ac:dyDescent="0.25">
      <c r="A112" s="65">
        <f t="shared" si="45"/>
        <v>9.1000000000000067E-2</v>
      </c>
      <c r="B112" s="63">
        <f t="shared" si="35"/>
        <v>0.27300000000000019</v>
      </c>
      <c r="C112" s="64">
        <f t="shared" si="36"/>
        <v>0.67413441955193487</v>
      </c>
      <c r="D112" s="28">
        <f t="shared" si="37"/>
        <v>0.51473663111474011</v>
      </c>
      <c r="E112" s="64">
        <f t="shared" si="38"/>
        <v>168.53360488798373</v>
      </c>
      <c r="F112" s="64">
        <f t="shared" si="39"/>
        <v>128.68415777868503</v>
      </c>
      <c r="G112" s="36">
        <f t="shared" si="27"/>
        <v>2806008146.6395111</v>
      </c>
      <c r="H112" s="61">
        <f t="shared" si="28"/>
        <v>1714791594.0729332</v>
      </c>
      <c r="I112" s="64">
        <f t="shared" si="29"/>
        <v>29440.45621578693</v>
      </c>
      <c r="J112" s="64">
        <f t="shared" si="30"/>
        <v>17991.482635203265</v>
      </c>
      <c r="K112" s="64">
        <f t="shared" si="40"/>
        <v>3.4113555479366555</v>
      </c>
      <c r="L112" s="64">
        <f t="shared" si="41"/>
        <v>5.5821893993883345</v>
      </c>
      <c r="M112" s="64">
        <f t="shared" si="31"/>
        <v>5.099781876843517</v>
      </c>
      <c r="N112" s="79">
        <f t="shared" si="32"/>
        <v>3.9629831246597731E-4</v>
      </c>
      <c r="O112" s="80">
        <f t="shared" si="33"/>
        <v>9.6569242119256583E-4</v>
      </c>
      <c r="P112" s="63">
        <f t="shared" si="42"/>
        <v>1.003130103429505</v>
      </c>
      <c r="Q112" s="64">
        <f t="shared" si="43"/>
        <v>2.4444089411436822</v>
      </c>
      <c r="R112" s="64">
        <f t="shared" si="34"/>
        <v>2.124124754984976</v>
      </c>
      <c r="S112" s="66">
        <f t="shared" si="44"/>
        <v>7.223906631828493</v>
      </c>
    </row>
    <row r="113" spans="1:19" x14ac:dyDescent="0.25">
      <c r="A113" s="65">
        <f t="shared" si="45"/>
        <v>9.2000000000000068E-2</v>
      </c>
      <c r="B113" s="63">
        <f t="shared" si="35"/>
        <v>0.27600000000000019</v>
      </c>
      <c r="C113" s="64">
        <f t="shared" si="36"/>
        <v>0.67479674796747957</v>
      </c>
      <c r="D113" s="28">
        <f t="shared" si="37"/>
        <v>0.51657554844948383</v>
      </c>
      <c r="E113" s="64">
        <f t="shared" si="38"/>
        <v>168.69918699186988</v>
      </c>
      <c r="F113" s="64">
        <f t="shared" si="39"/>
        <v>129.14388711237095</v>
      </c>
      <c r="G113" s="36">
        <f t="shared" si="27"/>
        <v>2810975609.7560978</v>
      </c>
      <c r="H113" s="61">
        <f t="shared" si="28"/>
        <v>1725787898.7208037</v>
      </c>
      <c r="I113" s="64">
        <f t="shared" si="29"/>
        <v>29492.574517924633</v>
      </c>
      <c r="J113" s="64">
        <f t="shared" si="30"/>
        <v>18106.855153244167</v>
      </c>
      <c r="K113" s="64">
        <f t="shared" si="40"/>
        <v>3.4053271132525817</v>
      </c>
      <c r="L113" s="64">
        <f t="shared" si="41"/>
        <v>5.5466210336098465</v>
      </c>
      <c r="M113" s="64">
        <f t="shared" si="31"/>
        <v>5.0707779401971207</v>
      </c>
      <c r="N113" s="79">
        <f t="shared" si="32"/>
        <v>3.9913232104121522E-4</v>
      </c>
      <c r="O113" s="80">
        <f t="shared" si="33"/>
        <v>9.6640749369346422E-4</v>
      </c>
      <c r="P113" s="63">
        <f t="shared" si="42"/>
        <v>1.010303687635576</v>
      </c>
      <c r="Q113" s="64">
        <f t="shared" si="43"/>
        <v>2.4462189684115816</v>
      </c>
      <c r="R113" s="64">
        <f t="shared" si="34"/>
        <v>2.1271266837946916</v>
      </c>
      <c r="S113" s="66">
        <f t="shared" si="44"/>
        <v>7.1979046239918123</v>
      </c>
    </row>
    <row r="114" spans="1:19" x14ac:dyDescent="0.25">
      <c r="A114" s="65">
        <f t="shared" si="45"/>
        <v>9.3000000000000069E-2</v>
      </c>
      <c r="B114" s="63">
        <f t="shared" si="35"/>
        <v>0.27900000000000019</v>
      </c>
      <c r="C114" s="64">
        <f t="shared" si="36"/>
        <v>0.67545638945233266</v>
      </c>
      <c r="D114" s="28">
        <f t="shared" si="37"/>
        <v>0.51839638825367163</v>
      </c>
      <c r="E114" s="64">
        <f t="shared" si="38"/>
        <v>168.86409736308318</v>
      </c>
      <c r="F114" s="64">
        <f t="shared" si="39"/>
        <v>129.5990970634179</v>
      </c>
      <c r="G114" s="36">
        <f t="shared" si="27"/>
        <v>2815922920.8924942</v>
      </c>
      <c r="H114" s="61">
        <f t="shared" si="28"/>
        <v>1736701271.8374722</v>
      </c>
      <c r="I114" s="64">
        <f t="shared" si="29"/>
        <v>29544.481386787924</v>
      </c>
      <c r="J114" s="64">
        <f t="shared" si="30"/>
        <v>18221.3575590168</v>
      </c>
      <c r="K114" s="64">
        <f t="shared" si="40"/>
        <v>3.3993442745088549</v>
      </c>
      <c r="L114" s="64">
        <f t="shared" si="41"/>
        <v>5.511766251236998</v>
      </c>
      <c r="M114" s="64">
        <f t="shared" si="31"/>
        <v>5.0423391452974107</v>
      </c>
      <c r="N114" s="79">
        <f t="shared" si="32"/>
        <v>4.0194489465154008E-4</v>
      </c>
      <c r="O114" s="80">
        <f t="shared" si="33"/>
        <v>9.6711658084310133E-4</v>
      </c>
      <c r="P114" s="63">
        <f t="shared" si="42"/>
        <v>1.0174230145867109</v>
      </c>
      <c r="Q114" s="64">
        <f t="shared" si="43"/>
        <v>2.4480138452591005</v>
      </c>
      <c r="R114" s="64">
        <f t="shared" si="34"/>
        <v>2.1301047717763471</v>
      </c>
      <c r="S114" s="66">
        <f t="shared" si="44"/>
        <v>7.1724439170737577</v>
      </c>
    </row>
    <row r="115" spans="1:19" x14ac:dyDescent="0.25">
      <c r="A115" s="65">
        <f t="shared" si="45"/>
        <v>9.400000000000007E-2</v>
      </c>
      <c r="B115" s="63">
        <f t="shared" si="35"/>
        <v>0.28200000000000019</v>
      </c>
      <c r="C115" s="64">
        <f t="shared" si="36"/>
        <v>0.67611336032388658</v>
      </c>
      <c r="D115" s="28">
        <f t="shared" si="37"/>
        <v>0.52019947643961983</v>
      </c>
      <c r="E115" s="64">
        <f t="shared" si="38"/>
        <v>169.02834008097165</v>
      </c>
      <c r="F115" s="64">
        <f t="shared" si="39"/>
        <v>130.04986910990496</v>
      </c>
      <c r="G115" s="36">
        <f t="shared" si="27"/>
        <v>2820850202.4291496</v>
      </c>
      <c r="H115" s="61">
        <f t="shared" si="28"/>
        <v>1747532834.6215649</v>
      </c>
      <c r="I115" s="64">
        <f t="shared" si="29"/>
        <v>29596.178106384585</v>
      </c>
      <c r="J115" s="64">
        <f t="shared" si="30"/>
        <v>18335.001616064721</v>
      </c>
      <c r="K115" s="64">
        <f t="shared" si="40"/>
        <v>3.393406516358457</v>
      </c>
      <c r="L115" s="64">
        <f t="shared" si="41"/>
        <v>5.4776032066184701</v>
      </c>
      <c r="M115" s="64">
        <f t="shared" si="31"/>
        <v>5.0144483865606899</v>
      </c>
      <c r="N115" s="79">
        <f t="shared" si="32"/>
        <v>4.0473627556512421E-4</v>
      </c>
      <c r="O115" s="80">
        <f t="shared" si="33"/>
        <v>9.6781978114682937E-4</v>
      </c>
      <c r="P115" s="63">
        <f t="shared" si="42"/>
        <v>1.0244886975242207</v>
      </c>
      <c r="Q115" s="64">
        <f t="shared" si="43"/>
        <v>2.449793821027912</v>
      </c>
      <c r="R115" s="64">
        <f t="shared" si="34"/>
        <v>2.1330593491382026</v>
      </c>
      <c r="S115" s="66">
        <f t="shared" si="44"/>
        <v>7.147507735698893</v>
      </c>
    </row>
    <row r="116" spans="1:19" x14ac:dyDescent="0.25">
      <c r="A116" s="65">
        <f t="shared" si="45"/>
        <v>9.500000000000007E-2</v>
      </c>
      <c r="B116" s="63">
        <f t="shared" si="35"/>
        <v>0.2850000000000002</v>
      </c>
      <c r="C116" s="64">
        <f t="shared" si="36"/>
        <v>0.6767676767676768</v>
      </c>
      <c r="D116" s="28">
        <f t="shared" si="37"/>
        <v>0.52198512997452451</v>
      </c>
      <c r="E116" s="64">
        <f t="shared" si="38"/>
        <v>169.1919191919192</v>
      </c>
      <c r="F116" s="64">
        <f t="shared" si="39"/>
        <v>130.49628249363113</v>
      </c>
      <c r="G116" s="36">
        <f t="shared" si="27"/>
        <v>2825757575.7575755</v>
      </c>
      <c r="H116" s="61">
        <f t="shared" si="28"/>
        <v>1758283684.7118795</v>
      </c>
      <c r="I116" s="64">
        <f t="shared" si="29"/>
        <v>29647.665950346502</v>
      </c>
      <c r="J116" s="64">
        <f t="shared" si="30"/>
        <v>18447.798840743289</v>
      </c>
      <c r="K116" s="64">
        <f t="shared" si="40"/>
        <v>3.3875133311914958</v>
      </c>
      <c r="L116" s="64">
        <f t="shared" si="41"/>
        <v>5.444110948548504</v>
      </c>
      <c r="M116" s="64">
        <f t="shared" si="31"/>
        <v>4.9870892558025028</v>
      </c>
      <c r="N116" s="79">
        <f t="shared" si="32"/>
        <v>4.0750670241286894E-4</v>
      </c>
      <c r="O116" s="80">
        <f t="shared" si="33"/>
        <v>9.6851719052651482E-4</v>
      </c>
      <c r="P116" s="63">
        <f t="shared" si="42"/>
        <v>1.0315013404825744</v>
      </c>
      <c r="Q116" s="64">
        <f t="shared" si="43"/>
        <v>2.4515591385202407</v>
      </c>
      <c r="R116" s="64">
        <f t="shared" si="34"/>
        <v>2.1359907389563149</v>
      </c>
      <c r="S116" s="66">
        <f t="shared" si="44"/>
        <v>7.1230799947588181</v>
      </c>
    </row>
    <row r="117" spans="1:19" x14ac:dyDescent="0.25">
      <c r="A117" s="65">
        <f t="shared" si="45"/>
        <v>9.6000000000000071E-2</v>
      </c>
      <c r="B117" s="63">
        <f t="shared" si="35"/>
        <v>0.2880000000000002</v>
      </c>
      <c r="C117" s="64">
        <f t="shared" si="36"/>
        <v>0.67741935483870963</v>
      </c>
      <c r="D117" s="28">
        <f t="shared" si="37"/>
        <v>0.52375365721381273</v>
      </c>
      <c r="E117" s="64">
        <f t="shared" si="38"/>
        <v>169.35483870967741</v>
      </c>
      <c r="F117" s="64">
        <f t="shared" si="39"/>
        <v>130.93841430345319</v>
      </c>
      <c r="G117" s="36">
        <f t="shared" si="27"/>
        <v>2830645161.2903223</v>
      </c>
      <c r="H117" s="61">
        <f t="shared" si="28"/>
        <v>1768954896.8843911</v>
      </c>
      <c r="I117" s="64">
        <f t="shared" si="29"/>
        <v>29698.946182034379</v>
      </c>
      <c r="J117" s="64">
        <f t="shared" si="30"/>
        <v>18559.760509532611</v>
      </c>
      <c r="K117" s="64">
        <f t="shared" si="40"/>
        <v>3.3816642189905264</v>
      </c>
      <c r="L117" s="64">
        <f t="shared" si="41"/>
        <v>5.4112693746197555</v>
      </c>
      <c r="M117" s="64">
        <f t="shared" si="31"/>
        <v>4.9602460067021488</v>
      </c>
      <c r="N117" s="79">
        <f t="shared" si="32"/>
        <v>4.1025641025641067E-4</v>
      </c>
      <c r="O117" s="80">
        <f t="shared" si="33"/>
        <v>9.6920890241461292E-4</v>
      </c>
      <c r="P117" s="63">
        <f t="shared" si="42"/>
        <v>1.0384615384615394</v>
      </c>
      <c r="Q117" s="64">
        <f t="shared" si="43"/>
        <v>2.4533100342369889</v>
      </c>
      <c r="R117" s="64">
        <f t="shared" si="34"/>
        <v>2.1388992573980001</v>
      </c>
      <c r="S117" s="66">
        <f t="shared" si="44"/>
        <v>7.0991452641001489</v>
      </c>
    </row>
    <row r="118" spans="1:19" x14ac:dyDescent="0.25">
      <c r="A118" s="65">
        <f t="shared" si="45"/>
        <v>9.7000000000000072E-2</v>
      </c>
      <c r="B118" s="63">
        <f t="shared" si="35"/>
        <v>0.2910000000000002</v>
      </c>
      <c r="C118" s="64">
        <f t="shared" si="36"/>
        <v>0.67806841046277666</v>
      </c>
      <c r="D118" s="28">
        <f t="shared" si="37"/>
        <v>0.52550535821879352</v>
      </c>
      <c r="E118" s="64">
        <f t="shared" si="38"/>
        <v>169.51710261569417</v>
      </c>
      <c r="F118" s="64">
        <f t="shared" si="39"/>
        <v>131.37633955469838</v>
      </c>
      <c r="G118" s="36">
        <f t="shared" si="27"/>
        <v>2835513078.4708252</v>
      </c>
      <c r="H118" s="61">
        <f t="shared" si="28"/>
        <v>1779547523.7222571</v>
      </c>
      <c r="I118" s="64">
        <f t="shared" si="29"/>
        <v>29750.020054641023</v>
      </c>
      <c r="J118" s="64">
        <f t="shared" si="30"/>
        <v>18670.897666067187</v>
      </c>
      <c r="K118" s="64">
        <f t="shared" si="40"/>
        <v>3.3758586871891372</v>
      </c>
      <c r="L118" s="64">
        <f t="shared" si="41"/>
        <v>5.3790591883558747</v>
      </c>
      <c r="M118" s="64">
        <f t="shared" si="31"/>
        <v>4.9339035214299329</v>
      </c>
      <c r="N118" s="79">
        <f t="shared" si="32"/>
        <v>4.1298563065460373E-4</v>
      </c>
      <c r="O118" s="80">
        <f t="shared" si="33"/>
        <v>9.6989500784387108E-4</v>
      </c>
      <c r="P118" s="63">
        <f t="shared" si="42"/>
        <v>1.0453698775944655</v>
      </c>
      <c r="Q118" s="64">
        <f t="shared" si="43"/>
        <v>2.4550467386047985</v>
      </c>
      <c r="R118" s="64">
        <f t="shared" si="34"/>
        <v>2.1417852139358358</v>
      </c>
      <c r="S118" s="66">
        <f t="shared" si="44"/>
        <v>7.0756887353657687</v>
      </c>
    </row>
    <row r="119" spans="1:19" x14ac:dyDescent="0.25">
      <c r="A119" s="65">
        <f t="shared" si="45"/>
        <v>9.8000000000000073E-2</v>
      </c>
      <c r="B119" s="63">
        <f t="shared" si="35"/>
        <v>0.29400000000000021</v>
      </c>
      <c r="C119" s="64">
        <f t="shared" si="36"/>
        <v>0.67871485943775089</v>
      </c>
      <c r="D119" s="28">
        <f t="shared" si="37"/>
        <v>0.52724052505949814</v>
      </c>
      <c r="E119" s="64">
        <f t="shared" si="38"/>
        <v>169.67871485943772</v>
      </c>
      <c r="F119" s="64">
        <f t="shared" si="39"/>
        <v>131.81013126487454</v>
      </c>
      <c r="G119" s="36">
        <f t="shared" si="27"/>
        <v>2840361445.7831326</v>
      </c>
      <c r="H119" s="61">
        <f t="shared" si="28"/>
        <v>1790062596.2601297</v>
      </c>
      <c r="I119" s="64">
        <f t="shared" si="29"/>
        <v>29800.888811293415</v>
      </c>
      <c r="J119" s="64">
        <f t="shared" si="30"/>
        <v>18781.22112789598</v>
      </c>
      <c r="K119" s="64">
        <f t="shared" si="40"/>
        <v>3.3700962505336771</v>
      </c>
      <c r="L119" s="64">
        <f t="shared" si="41"/>
        <v>5.3474618589277059</v>
      </c>
      <c r="M119" s="64">
        <f t="shared" si="31"/>
        <v>4.9080472792845891</v>
      </c>
      <c r="N119" s="79">
        <f t="shared" si="32"/>
        <v>4.156945917285264E-4</v>
      </c>
      <c r="O119" s="80">
        <f t="shared" si="33"/>
        <v>9.7057559553290055E-4</v>
      </c>
      <c r="P119" s="63">
        <f t="shared" si="42"/>
        <v>1.0522269353128324</v>
      </c>
      <c r="Q119" s="64">
        <f t="shared" si="43"/>
        <v>2.4567694761926546</v>
      </c>
      <c r="R119" s="64">
        <f t="shared" si="34"/>
        <v>2.1446489115526943</v>
      </c>
      <c r="S119" s="66">
        <f t="shared" si="44"/>
        <v>7.0526961908372829</v>
      </c>
    </row>
    <row r="120" spans="1:19" x14ac:dyDescent="0.25">
      <c r="A120" s="65">
        <f t="shared" si="45"/>
        <v>9.9000000000000074E-2</v>
      </c>
      <c r="B120" s="63">
        <f t="shared" si="35"/>
        <v>0.29700000000000021</v>
      </c>
      <c r="C120" s="64">
        <f t="shared" si="36"/>
        <v>0.67935871743486975</v>
      </c>
      <c r="D120" s="28">
        <f t="shared" si="37"/>
        <v>0.52895944210354551</v>
      </c>
      <c r="E120" s="64">
        <f t="shared" si="38"/>
        <v>169.83967935871743</v>
      </c>
      <c r="F120" s="64">
        <f t="shared" si="39"/>
        <v>132.23986052588637</v>
      </c>
      <c r="G120" s="36">
        <f t="shared" si="27"/>
        <v>2845190380.7615223</v>
      </c>
      <c r="H120" s="61">
        <f t="shared" si="28"/>
        <v>1800501124.6039841</v>
      </c>
      <c r="I120" s="64">
        <f t="shared" si="29"/>
        <v>29851.553685153609</v>
      </c>
      <c r="J120" s="64">
        <f t="shared" si="30"/>
        <v>18890.741492985631</v>
      </c>
      <c r="K120" s="64">
        <f t="shared" si="40"/>
        <v>3.3643764309480413</v>
      </c>
      <c r="L120" s="64">
        <f t="shared" si="41"/>
        <v>5.3164595832727137</v>
      </c>
      <c r="M120" s="64">
        <f t="shared" si="31"/>
        <v>4.8826633272005644</v>
      </c>
      <c r="N120" s="79">
        <f t="shared" si="32"/>
        <v>4.1838351822504006E-4</v>
      </c>
      <c r="O120" s="80">
        <f t="shared" si="33"/>
        <v>9.7125075196785528E-4</v>
      </c>
      <c r="P120" s="63">
        <f t="shared" si="42"/>
        <v>1.0590332805071327</v>
      </c>
      <c r="Q120" s="64">
        <f t="shared" si="43"/>
        <v>2.4584784659186334</v>
      </c>
      <c r="R120" s="64">
        <f t="shared" si="34"/>
        <v>2.1474906469383002</v>
      </c>
      <c r="S120" s="66">
        <f t="shared" si="44"/>
        <v>7.0301539741388641</v>
      </c>
    </row>
    <row r="121" spans="1:19" x14ac:dyDescent="0.25">
      <c r="A121" s="65">
        <f t="shared" si="45"/>
        <v>0.10000000000000007</v>
      </c>
      <c r="B121" s="63">
        <f t="shared" si="35"/>
        <v>0.30000000000000021</v>
      </c>
      <c r="C121" s="64">
        <f t="shared" si="36"/>
        <v>0.67999999999999994</v>
      </c>
      <c r="D121" s="28">
        <f t="shared" si="37"/>
        <v>0.53066238629180762</v>
      </c>
      <c r="E121" s="64">
        <f t="shared" si="38"/>
        <v>169.99999999999997</v>
      </c>
      <c r="F121" s="64">
        <f t="shared" si="39"/>
        <v>132.6655965729519</v>
      </c>
      <c r="G121" s="36">
        <f t="shared" ref="G121:G152" si="46">((1/12)*(1/($B$14/$B$12)^3)+(1/($B$14/$B$12))*(C121-0.5*(1/($B$14/$B$12)))^2+B121*(1-C121)^2)*$B$11*$B$14^3</f>
        <v>2849999999.9999995</v>
      </c>
      <c r="H121" s="61">
        <f t="shared" ref="H121:H152" si="47">(B121*(1-D121)*(1-(D121/3)))*$B$11*$B$14^3</f>
        <v>1810864098.5276344</v>
      </c>
      <c r="I121" s="64">
        <f t="shared" ref="I121:I152" si="48">$F$5*G121*1000/1000000000000</f>
        <v>29902.015899518374</v>
      </c>
      <c r="J121" s="64">
        <f t="shared" ref="J121:J152" si="49">$F$5*H121*1000/1000000000000</f>
        <v>18999.469145979067</v>
      </c>
      <c r="K121" s="64">
        <f t="shared" si="40"/>
        <v>3.3586987574014562</v>
      </c>
      <c r="L121" s="64">
        <f t="shared" si="41"/>
        <v>5.2860352504514969</v>
      </c>
      <c r="M121" s="64">
        <f t="shared" ref="M121:M152" si="50">L121*$N$9+K121*(1-$N$9)</f>
        <v>4.8577382519959329</v>
      </c>
      <c r="N121" s="79">
        <f t="shared" ref="N121:N152" si="51">B121*$B$10*10^3*$B$11*$B$14*($B$12-$B$13-E121)/G121</f>
        <v>4.2105263157894793E-4</v>
      </c>
      <c r="O121" s="80">
        <f t="shared" ref="O121:O152" si="52">B121*$B$10*10^3*$B$11*$B$14*($B$12-$B$13-F121)/H121</f>
        <v>9.7192056148042534E-4</v>
      </c>
      <c r="P121" s="63">
        <f t="shared" si="42"/>
        <v>1.065789473684212</v>
      </c>
      <c r="Q121" s="64">
        <f t="shared" si="43"/>
        <v>2.4601739212473266</v>
      </c>
      <c r="R121" s="64">
        <f t="shared" ref="R121:R152" si="53">$N$9*Q121+(1-$N$9)*P121</f>
        <v>2.1503107106777453</v>
      </c>
      <c r="S121" s="66">
        <f t="shared" si="44"/>
        <v>7.0080489626736782</v>
      </c>
    </row>
    <row r="122" spans="1:19" x14ac:dyDescent="0.25">
      <c r="A122" s="65">
        <f t="shared" si="45"/>
        <v>0.10100000000000008</v>
      </c>
      <c r="B122" s="63">
        <f t="shared" si="35"/>
        <v>0.30300000000000021</v>
      </c>
      <c r="C122" s="64">
        <f t="shared" si="36"/>
        <v>0.68063872255489022</v>
      </c>
      <c r="D122" s="28">
        <f t="shared" si="37"/>
        <v>0.53234962740160496</v>
      </c>
      <c r="E122" s="64">
        <f t="shared" si="38"/>
        <v>170.15968063872256</v>
      </c>
      <c r="F122" s="64">
        <f t="shared" si="39"/>
        <v>133.08740685040124</v>
      </c>
      <c r="G122" s="36">
        <f t="shared" si="46"/>
        <v>2854790419.1616759</v>
      </c>
      <c r="H122" s="61">
        <f t="shared" si="47"/>
        <v>1821152488.0470166</v>
      </c>
      <c r="I122" s="64">
        <f t="shared" si="48"/>
        <v>29952.276667917598</v>
      </c>
      <c r="J122" s="64">
        <f t="shared" si="49"/>
        <v>19107.414264220821</v>
      </c>
      <c r="K122" s="64">
        <f t="shared" si="40"/>
        <v>3.3530627657791787</v>
      </c>
      <c r="L122" s="64">
        <f t="shared" si="41"/>
        <v>5.256172408088335</v>
      </c>
      <c r="M122" s="64">
        <f t="shared" si="50"/>
        <v>4.8332591542418557</v>
      </c>
      <c r="N122" s="79">
        <f t="shared" si="51"/>
        <v>4.2370214997378115E-4</v>
      </c>
      <c r="O122" s="80">
        <f t="shared" si="52"/>
        <v>9.7258510632235141E-4</v>
      </c>
      <c r="P122" s="63">
        <f t="shared" si="42"/>
        <v>1.0724960671211337</v>
      </c>
      <c r="Q122" s="64">
        <f t="shared" si="43"/>
        <v>2.4618560503784521</v>
      </c>
      <c r="R122" s="64">
        <f t="shared" si="53"/>
        <v>2.1531093874323814</v>
      </c>
      <c r="S122" s="66">
        <f t="shared" si="44"/>
        <v>6.9863685416742367</v>
      </c>
    </row>
    <row r="123" spans="1:19" x14ac:dyDescent="0.25">
      <c r="A123" s="65">
        <f t="shared" si="45"/>
        <v>0.10200000000000008</v>
      </c>
      <c r="B123" s="63">
        <f t="shared" si="35"/>
        <v>0.30600000000000022</v>
      </c>
      <c r="C123" s="64">
        <f t="shared" si="36"/>
        <v>0.68127490039840632</v>
      </c>
      <c r="D123" s="28">
        <f t="shared" si="37"/>
        <v>0.53402142829811206</v>
      </c>
      <c r="E123" s="64">
        <f t="shared" si="38"/>
        <v>170.31872509960158</v>
      </c>
      <c r="F123" s="64">
        <f t="shared" si="39"/>
        <v>133.50535707452801</v>
      </c>
      <c r="G123" s="36">
        <f t="shared" si="46"/>
        <v>2859561752.9880476</v>
      </c>
      <c r="H123" s="61">
        <f t="shared" si="47"/>
        <v>1831367243.9732659</v>
      </c>
      <c r="I123" s="64">
        <f t="shared" si="48"/>
        <v>30002.337194211665</v>
      </c>
      <c r="J123" s="64">
        <f t="shared" si="49"/>
        <v>19214.586823559912</v>
      </c>
      <c r="K123" s="64">
        <f t="shared" si="40"/>
        <v>3.3474679987560174</v>
      </c>
      <c r="L123" s="64">
        <f t="shared" si="41"/>
        <v>5.2268552307545173</v>
      </c>
      <c r="M123" s="64">
        <f t="shared" si="50"/>
        <v>4.8092136236437399</v>
      </c>
      <c r="N123" s="79">
        <f t="shared" si="51"/>
        <v>4.263322884012544E-4</v>
      </c>
      <c r="O123" s="80">
        <f t="shared" si="52"/>
        <v>9.7324446673664636E-4</v>
      </c>
      <c r="P123" s="63">
        <f t="shared" si="42"/>
        <v>1.0791536050156751</v>
      </c>
      <c r="Q123" s="64">
        <f t="shared" si="43"/>
        <v>2.463525056427136</v>
      </c>
      <c r="R123" s="64">
        <f t="shared" si="53"/>
        <v>2.1558869561134779</v>
      </c>
      <c r="S123" s="66">
        <f t="shared" si="44"/>
        <v>6.9651005797572179</v>
      </c>
    </row>
    <row r="124" spans="1:19" x14ac:dyDescent="0.25">
      <c r="A124" s="65">
        <f t="shared" si="45"/>
        <v>0.10300000000000008</v>
      </c>
      <c r="B124" s="63">
        <f t="shared" si="35"/>
        <v>0.30900000000000022</v>
      </c>
      <c r="C124" s="64">
        <f t="shared" si="36"/>
        <v>0.68190854870775353</v>
      </c>
      <c r="D124" s="28">
        <f t="shared" si="37"/>
        <v>0.53567804517460982</v>
      </c>
      <c r="E124" s="64">
        <f t="shared" si="38"/>
        <v>170.47713717693838</v>
      </c>
      <c r="F124" s="64">
        <f t="shared" si="39"/>
        <v>133.91951129365245</v>
      </c>
      <c r="G124" s="36">
        <f t="shared" si="46"/>
        <v>2864314115.3081512</v>
      </c>
      <c r="H124" s="61">
        <f t="shared" si="47"/>
        <v>1841509298.4455667</v>
      </c>
      <c r="I124" s="64">
        <f t="shared" si="48"/>
        <v>30052.198672687457</v>
      </c>
      <c r="J124" s="64">
        <f t="shared" si="49"/>
        <v>19320.996603940443</v>
      </c>
      <c r="K124" s="64">
        <f t="shared" si="40"/>
        <v>3.3419140056726406</v>
      </c>
      <c r="L124" s="64">
        <f t="shared" si="41"/>
        <v>5.1980684901641281</v>
      </c>
      <c r="M124" s="64">
        <f t="shared" si="50"/>
        <v>4.7855897158326863</v>
      </c>
      <c r="N124" s="79">
        <f t="shared" si="51"/>
        <v>4.2894325871941719E-4</v>
      </c>
      <c r="O124" s="80">
        <f t="shared" si="52"/>
        <v>9.7389872102569982E-4</v>
      </c>
      <c r="P124" s="63">
        <f t="shared" si="42"/>
        <v>1.0857626236335247</v>
      </c>
      <c r="Q124" s="64">
        <f t="shared" si="43"/>
        <v>2.4651811375963026</v>
      </c>
      <c r="R124" s="64">
        <f t="shared" si="53"/>
        <v>2.1586436900490185</v>
      </c>
      <c r="S124" s="66">
        <f t="shared" si="44"/>
        <v>6.9442334058817048</v>
      </c>
    </row>
    <row r="125" spans="1:19" x14ac:dyDescent="0.25">
      <c r="A125" s="65">
        <f t="shared" si="45"/>
        <v>0.10400000000000008</v>
      </c>
      <c r="B125" s="63">
        <f t="shared" si="35"/>
        <v>0.31200000000000022</v>
      </c>
      <c r="C125" s="64">
        <f t="shared" si="36"/>
        <v>0.68253968253968245</v>
      </c>
      <c r="D125" s="28">
        <f t="shared" si="37"/>
        <v>0.53731972778218229</v>
      </c>
      <c r="E125" s="64">
        <f t="shared" si="38"/>
        <v>170.6349206349206</v>
      </c>
      <c r="F125" s="64">
        <f t="shared" si="39"/>
        <v>134.32993194554558</v>
      </c>
      <c r="G125" s="36">
        <f t="shared" si="46"/>
        <v>2869047619.0476189</v>
      </c>
      <c r="H125" s="61">
        <f t="shared" si="47"/>
        <v>1851579565.444684</v>
      </c>
      <c r="I125" s="64">
        <f t="shared" si="48"/>
        <v>30101.862288153417</v>
      </c>
      <c r="J125" s="64">
        <f t="shared" si="49"/>
        <v>19426.653194789567</v>
      </c>
      <c r="K125" s="64">
        <f t="shared" si="40"/>
        <v>3.3364003424145583</v>
      </c>
      <c r="L125" s="64">
        <f t="shared" si="41"/>
        <v>5.1697975270618333</v>
      </c>
      <c r="M125" s="64">
        <f t="shared" si="50"/>
        <v>4.7623759304735502</v>
      </c>
      <c r="N125" s="79">
        <f t="shared" si="51"/>
        <v>4.3153526970954418E-4</v>
      </c>
      <c r="O125" s="80">
        <f t="shared" si="52"/>
        <v>9.7454794561643626E-4</v>
      </c>
      <c r="P125" s="63">
        <f t="shared" si="42"/>
        <v>1.0923236514522836</v>
      </c>
      <c r="Q125" s="64">
        <f t="shared" si="43"/>
        <v>2.4668244873416043</v>
      </c>
      <c r="R125" s="64">
        <f t="shared" si="53"/>
        <v>2.1613798571439777</v>
      </c>
      <c r="S125" s="66">
        <f t="shared" si="44"/>
        <v>6.9237557876175284</v>
      </c>
    </row>
    <row r="126" spans="1:19" x14ac:dyDescent="0.25">
      <c r="A126" s="65">
        <f t="shared" si="45"/>
        <v>0.10500000000000008</v>
      </c>
      <c r="B126" s="63">
        <f t="shared" si="35"/>
        <v>0.31500000000000022</v>
      </c>
      <c r="C126" s="64">
        <f t="shared" si="36"/>
        <v>0.68316831683168322</v>
      </c>
      <c r="D126" s="28">
        <f t="shared" si="37"/>
        <v>0.53894671964941709</v>
      </c>
      <c r="E126" s="64">
        <f t="shared" si="38"/>
        <v>170.79207920792081</v>
      </c>
      <c r="F126" s="64">
        <f t="shared" si="39"/>
        <v>134.73667991235428</v>
      </c>
      <c r="G126" s="36">
        <f t="shared" si="46"/>
        <v>2873762376.2376237</v>
      </c>
      <c r="H126" s="61">
        <f t="shared" si="47"/>
        <v>1861578941.2880621</v>
      </c>
      <c r="I126" s="64">
        <f t="shared" si="48"/>
        <v>30151.32921603338</v>
      </c>
      <c r="J126" s="64">
        <f t="shared" si="49"/>
        <v>19531.566000212009</v>
      </c>
      <c r="K126" s="64">
        <f t="shared" si="40"/>
        <v>3.3309265712937437</v>
      </c>
      <c r="L126" s="64">
        <f t="shared" si="41"/>
        <v>5.1420282246912912</v>
      </c>
      <c r="M126" s="64">
        <f t="shared" si="50"/>
        <v>4.7395611906029469</v>
      </c>
      <c r="N126" s="79">
        <f t="shared" si="51"/>
        <v>4.3410852713178326E-4</v>
      </c>
      <c r="O126" s="80">
        <f t="shared" si="52"/>
        <v>9.7519221512267081E-4</v>
      </c>
      <c r="P126" s="63">
        <f t="shared" si="42"/>
        <v>1.0988372093023264</v>
      </c>
      <c r="Q126" s="64">
        <f t="shared" si="43"/>
        <v>2.4684552945292606</v>
      </c>
      <c r="R126" s="64">
        <f t="shared" si="53"/>
        <v>2.1640957200343864</v>
      </c>
      <c r="S126" s="66">
        <f t="shared" si="44"/>
        <v>6.9036569106373333</v>
      </c>
    </row>
    <row r="127" spans="1:19" x14ac:dyDescent="0.25">
      <c r="A127" s="65">
        <f t="shared" si="45"/>
        <v>0.10600000000000008</v>
      </c>
      <c r="B127" s="63">
        <f t="shared" si="35"/>
        <v>0.31800000000000023</v>
      </c>
      <c r="C127" s="64">
        <f t="shared" si="36"/>
        <v>0.68379446640316199</v>
      </c>
      <c r="D127" s="28">
        <f t="shared" si="37"/>
        <v>0.5405592582926354</v>
      </c>
      <c r="E127" s="64">
        <f t="shared" si="38"/>
        <v>170.9486166007905</v>
      </c>
      <c r="F127" s="64">
        <f t="shared" si="39"/>
        <v>135.13981457315884</v>
      </c>
      <c r="G127" s="36">
        <f t="shared" si="46"/>
        <v>2878458498.0237155</v>
      </c>
      <c r="H127" s="61">
        <f t="shared" si="47"/>
        <v>1871508305.1072874</v>
      </c>
      <c r="I127" s="64">
        <f t="shared" si="48"/>
        <v>30200.600622459271</v>
      </c>
      <c r="J127" s="64">
        <f t="shared" si="49"/>
        <v>19635.744243999579</v>
      </c>
      <c r="K127" s="64">
        <f t="shared" si="40"/>
        <v>3.325492260932811</v>
      </c>
      <c r="L127" s="64">
        <f t="shared" si="41"/>
        <v>5.1147469837412238</v>
      </c>
      <c r="M127" s="64">
        <f t="shared" si="50"/>
        <v>4.7171348231171324</v>
      </c>
      <c r="N127" s="79">
        <f t="shared" si="51"/>
        <v>4.3666323377960906E-4</v>
      </c>
      <c r="O127" s="80">
        <f t="shared" si="52"/>
        <v>9.7583160240482158E-4</v>
      </c>
      <c r="P127" s="63">
        <f t="shared" si="42"/>
        <v>1.1053038105046353</v>
      </c>
      <c r="Q127" s="64">
        <f t="shared" si="43"/>
        <v>2.4700737435872044</v>
      </c>
      <c r="R127" s="64">
        <f t="shared" si="53"/>
        <v>2.1667915362355226</v>
      </c>
      <c r="S127" s="66">
        <f t="shared" si="44"/>
        <v>6.883926359352655</v>
      </c>
    </row>
    <row r="128" spans="1:19" x14ac:dyDescent="0.25">
      <c r="A128" s="65">
        <f t="shared" si="45"/>
        <v>0.10700000000000008</v>
      </c>
      <c r="B128" s="63">
        <f t="shared" si="35"/>
        <v>0.32100000000000023</v>
      </c>
      <c r="C128" s="64">
        <f t="shared" si="36"/>
        <v>0.68441814595660755</v>
      </c>
      <c r="D128" s="28">
        <f t="shared" si="37"/>
        <v>0.54215757541714249</v>
      </c>
      <c r="E128" s="64">
        <f t="shared" si="38"/>
        <v>171.10453648915188</v>
      </c>
      <c r="F128" s="64">
        <f t="shared" si="39"/>
        <v>135.53939385428563</v>
      </c>
      <c r="G128" s="36">
        <f t="shared" si="46"/>
        <v>2883136094.6745563</v>
      </c>
      <c r="H128" s="61">
        <f t="shared" si="47"/>
        <v>1881368519.3087173</v>
      </c>
      <c r="I128" s="64">
        <f t="shared" si="48"/>
        <v>30249.677664362771</v>
      </c>
      <c r="J128" s="64">
        <f t="shared" si="49"/>
        <v>19739.196974464077</v>
      </c>
      <c r="K128" s="64">
        <f t="shared" si="40"/>
        <v>3.3200969861516905</v>
      </c>
      <c r="L128" s="64">
        <f t="shared" si="41"/>
        <v>5.08794069867362</v>
      </c>
      <c r="M128" s="64">
        <f t="shared" si="50"/>
        <v>4.6950865403354136</v>
      </c>
      <c r="N128" s="79">
        <f t="shared" si="51"/>
        <v>4.3919958953309409E-4</v>
      </c>
      <c r="O128" s="80">
        <f t="shared" si="52"/>
        <v>9.7646617862710437E-4</v>
      </c>
      <c r="P128" s="63">
        <f t="shared" si="42"/>
        <v>1.1117239610056444</v>
      </c>
      <c r="Q128" s="64">
        <f t="shared" si="43"/>
        <v>2.4716800146498583</v>
      </c>
      <c r="R128" s="64">
        <f t="shared" si="53"/>
        <v>2.1694675582844773</v>
      </c>
      <c r="S128" s="66">
        <f t="shared" si="44"/>
        <v>6.864554098619891</v>
      </c>
    </row>
    <row r="129" spans="1:19" x14ac:dyDescent="0.25">
      <c r="A129" s="65">
        <f t="shared" si="45"/>
        <v>0.10800000000000008</v>
      </c>
      <c r="B129" s="63">
        <f t="shared" si="35"/>
        <v>0.32400000000000023</v>
      </c>
      <c r="C129" s="64">
        <f t="shared" si="36"/>
        <v>0.68503937007874005</v>
      </c>
      <c r="D129" s="28">
        <f t="shared" si="37"/>
        <v>0.54374189710996457</v>
      </c>
      <c r="E129" s="64">
        <f t="shared" si="38"/>
        <v>171.25984251968501</v>
      </c>
      <c r="F129" s="64">
        <f t="shared" si="39"/>
        <v>135.93547427749115</v>
      </c>
      <c r="G129" s="36">
        <f t="shared" si="46"/>
        <v>2887795275.5905509</v>
      </c>
      <c r="H129" s="61">
        <f t="shared" si="47"/>
        <v>1891160430.0179949</v>
      </c>
      <c r="I129" s="64">
        <f t="shared" si="48"/>
        <v>30298.561489565865</v>
      </c>
      <c r="J129" s="64">
        <f t="shared" si="49"/>
        <v>19841.933069101084</v>
      </c>
      <c r="K129" s="64">
        <f t="shared" si="40"/>
        <v>3.3147403278567333</v>
      </c>
      <c r="L129" s="64">
        <f t="shared" si="41"/>
        <v>5.0615967353457512</v>
      </c>
      <c r="M129" s="64">
        <f t="shared" si="50"/>
        <v>4.6734064225704142</v>
      </c>
      <c r="N129" s="79">
        <f t="shared" si="51"/>
        <v>4.4171779141104342E-4</v>
      </c>
      <c r="O129" s="80">
        <f t="shared" si="52"/>
        <v>9.770960133123458E-4</v>
      </c>
      <c r="P129" s="63">
        <f t="shared" si="42"/>
        <v>1.1180981595092037</v>
      </c>
      <c r="Q129" s="64">
        <f t="shared" si="43"/>
        <v>2.4732742836968753</v>
      </c>
      <c r="R129" s="64">
        <f t="shared" si="53"/>
        <v>2.1721240338773926</v>
      </c>
      <c r="S129" s="66">
        <f t="shared" si="44"/>
        <v>6.8455304564478068</v>
      </c>
    </row>
    <row r="130" spans="1:19" x14ac:dyDescent="0.25">
      <c r="A130" s="65">
        <f t="shared" si="45"/>
        <v>0.10900000000000008</v>
      </c>
      <c r="B130" s="63">
        <f t="shared" si="35"/>
        <v>0.32700000000000023</v>
      </c>
      <c r="C130" s="64">
        <f t="shared" si="36"/>
        <v>0.68565815324165036</v>
      </c>
      <c r="D130" s="28">
        <f t="shared" si="37"/>
        <v>0.54531244402450219</v>
      </c>
      <c r="E130" s="64">
        <f t="shared" si="38"/>
        <v>171.41453831041258</v>
      </c>
      <c r="F130" s="64">
        <f t="shared" si="39"/>
        <v>136.32811100612554</v>
      </c>
      <c r="G130" s="36">
        <f t="shared" si="46"/>
        <v>2892436149.312377</v>
      </c>
      <c r="H130" s="61">
        <f t="shared" si="47"/>
        <v>1900884867.5091641</v>
      </c>
      <c r="I130" s="64">
        <f t="shared" si="48"/>
        <v>30347.253236870318</v>
      </c>
      <c r="J130" s="64">
        <f t="shared" si="49"/>
        <v>19943.961239092248</v>
      </c>
      <c r="K130" s="64">
        <f t="shared" si="40"/>
        <v>3.3094218729321936</v>
      </c>
      <c r="L130" s="64">
        <f t="shared" si="41"/>
        <v>5.0357029098439083</v>
      </c>
      <c r="M130" s="64">
        <f t="shared" si="50"/>
        <v>4.6520849016413051</v>
      </c>
      <c r="N130" s="79">
        <f t="shared" si="51"/>
        <v>4.4421803362200749E-4</v>
      </c>
      <c r="O130" s="80">
        <f t="shared" si="52"/>
        <v>9.7772117439452917E-4</v>
      </c>
      <c r="P130" s="63">
        <f t="shared" si="42"/>
        <v>1.1244268976057066</v>
      </c>
      <c r="Q130" s="64">
        <f t="shared" si="43"/>
        <v>2.4748567226861518</v>
      </c>
      <c r="R130" s="64">
        <f t="shared" si="53"/>
        <v>2.1747612060016084</v>
      </c>
      <c r="S130" s="66">
        <f t="shared" si="44"/>
        <v>6.826846107642913</v>
      </c>
    </row>
    <row r="131" spans="1:19" x14ac:dyDescent="0.25">
      <c r="A131" s="65">
        <f t="shared" si="45"/>
        <v>0.11000000000000008</v>
      </c>
      <c r="B131" s="63">
        <f t="shared" si="35"/>
        <v>0.33000000000000024</v>
      </c>
      <c r="C131" s="64">
        <f t="shared" si="36"/>
        <v>0.68627450980392146</v>
      </c>
      <c r="D131" s="28">
        <f t="shared" si="37"/>
        <v>0.54686943155751533</v>
      </c>
      <c r="E131" s="64">
        <f t="shared" si="38"/>
        <v>171.56862745098036</v>
      </c>
      <c r="F131" s="64">
        <f t="shared" si="39"/>
        <v>136.71735788937883</v>
      </c>
      <c r="G131" s="36">
        <f t="shared" si="46"/>
        <v>2897058823.5294118</v>
      </c>
      <c r="H131" s="61">
        <f t="shared" si="47"/>
        <v>1910542646.6190271</v>
      </c>
      <c r="I131" s="64">
        <f t="shared" si="48"/>
        <v>30395.754036146132</v>
      </c>
      <c r="J131" s="64">
        <f t="shared" si="49"/>
        <v>20045.290033652655</v>
      </c>
      <c r="K131" s="64">
        <f t="shared" si="40"/>
        <v>3.3041412141340207</v>
      </c>
      <c r="L131" s="64">
        <f t="shared" si="41"/>
        <v>5.0102474684528291</v>
      </c>
      <c r="M131" s="64">
        <f t="shared" si="50"/>
        <v>4.6311127452708716</v>
      </c>
      <c r="N131" s="79">
        <f t="shared" si="51"/>
        <v>4.467005076142137E-4</v>
      </c>
      <c r="O131" s="80">
        <f t="shared" si="52"/>
        <v>9.783417282691895E-4</v>
      </c>
      <c r="P131" s="63">
        <f t="shared" si="42"/>
        <v>1.1307106598984784</v>
      </c>
      <c r="Q131" s="64">
        <f t="shared" si="43"/>
        <v>2.4764274996813858</v>
      </c>
      <c r="R131" s="64">
        <f t="shared" si="53"/>
        <v>2.177379313062962</v>
      </c>
      <c r="S131" s="66">
        <f t="shared" si="44"/>
        <v>6.8084920583338331</v>
      </c>
    </row>
    <row r="132" spans="1:19" x14ac:dyDescent="0.25">
      <c r="A132" s="65">
        <f t="shared" si="45"/>
        <v>0.11100000000000008</v>
      </c>
      <c r="B132" s="63">
        <f t="shared" si="35"/>
        <v>0.33300000000000024</v>
      </c>
      <c r="C132" s="64">
        <f t="shared" si="36"/>
        <v>0.6868884540117417</v>
      </c>
      <c r="D132" s="28">
        <f t="shared" si="37"/>
        <v>0.54841307001881945</v>
      </c>
      <c r="E132" s="64">
        <f t="shared" si="38"/>
        <v>171.72211350293543</v>
      </c>
      <c r="F132" s="64">
        <f t="shared" si="39"/>
        <v>137.10326750470486</v>
      </c>
      <c r="G132" s="36">
        <f t="shared" si="46"/>
        <v>2901663405.0880628</v>
      </c>
      <c r="H132" s="61">
        <f t="shared" si="47"/>
        <v>1920134567.1473913</v>
      </c>
      <c r="I132" s="64">
        <f t="shared" si="48"/>
        <v>30444.065008418907</v>
      </c>
      <c r="J132" s="64">
        <f t="shared" si="49"/>
        <v>20145.927844230224</v>
      </c>
      <c r="K132" s="64">
        <f t="shared" si="40"/>
        <v>3.2988979499859115</v>
      </c>
      <c r="L132" s="64">
        <f t="shared" si="41"/>
        <v>4.9852190686900801</v>
      </c>
      <c r="M132" s="64">
        <f t="shared" si="50"/>
        <v>4.6104810423113758</v>
      </c>
      <c r="N132" s="79">
        <f t="shared" si="51"/>
        <v>4.4916540212443126E-4</v>
      </c>
      <c r="O132" s="80">
        <f t="shared" si="52"/>
        <v>9.7895773984177001E-4</v>
      </c>
      <c r="P132" s="63">
        <f t="shared" si="42"/>
        <v>1.1369499241274665</v>
      </c>
      <c r="Q132" s="64">
        <f t="shared" si="43"/>
        <v>2.4779867789744801</v>
      </c>
      <c r="R132" s="64">
        <f t="shared" si="53"/>
        <v>2.1799785890084773</v>
      </c>
      <c r="S132" s="66">
        <f t="shared" si="44"/>
        <v>6.7904596313198535</v>
      </c>
    </row>
    <row r="133" spans="1:19" x14ac:dyDescent="0.25">
      <c r="A133" s="65">
        <f t="shared" si="45"/>
        <v>0.11200000000000009</v>
      </c>
      <c r="B133" s="63">
        <f t="shared" si="35"/>
        <v>0.33600000000000024</v>
      </c>
      <c r="C133" s="64">
        <f t="shared" si="36"/>
        <v>0.68749999999999989</v>
      </c>
      <c r="D133" s="28">
        <f t="shared" si="37"/>
        <v>0.54994356479405626</v>
      </c>
      <c r="E133" s="64">
        <f t="shared" si="38"/>
        <v>171.87499999999997</v>
      </c>
      <c r="F133" s="64">
        <f t="shared" si="39"/>
        <v>137.48589119851405</v>
      </c>
      <c r="G133" s="36">
        <f t="shared" si="46"/>
        <v>2906250000</v>
      </c>
      <c r="H133" s="61">
        <f t="shared" si="47"/>
        <v>1929661414.2437978</v>
      </c>
      <c r="I133" s="64">
        <f t="shared" si="48"/>
        <v>30492.18726595624</v>
      </c>
      <c r="J133" s="64">
        <f t="shared" si="49"/>
        <v>20245.882908563217</v>
      </c>
      <c r="K133" s="64">
        <f t="shared" si="40"/>
        <v>3.2936916846775564</v>
      </c>
      <c r="L133" s="64">
        <f t="shared" si="41"/>
        <v>4.9606067613397187</v>
      </c>
      <c r="M133" s="64">
        <f t="shared" si="50"/>
        <v>4.5901811887481276</v>
      </c>
      <c r="N133" s="79">
        <f t="shared" si="51"/>
        <v>4.5161290322580692E-4</v>
      </c>
      <c r="O133" s="80">
        <f t="shared" si="52"/>
        <v>9.7956927257402695E-4</v>
      </c>
      <c r="P133" s="63">
        <f t="shared" si="42"/>
        <v>1.1431451612903236</v>
      </c>
      <c r="Q133" s="64">
        <f t="shared" si="43"/>
        <v>2.4795347212030054</v>
      </c>
      <c r="R133" s="64">
        <f t="shared" si="53"/>
        <v>2.1825592634446318</v>
      </c>
      <c r="S133" s="66">
        <f t="shared" si="44"/>
        <v>6.7727404521927594</v>
      </c>
    </row>
    <row r="134" spans="1:19" x14ac:dyDescent="0.25">
      <c r="A134" s="65">
        <f t="shared" si="45"/>
        <v>0.11300000000000009</v>
      </c>
      <c r="B134" s="63">
        <f t="shared" si="35"/>
        <v>0.33900000000000025</v>
      </c>
      <c r="C134" s="64">
        <f t="shared" si="36"/>
        <v>0.68810916179337234</v>
      </c>
      <c r="D134" s="28">
        <f t="shared" si="37"/>
        <v>0.55146111650088359</v>
      </c>
      <c r="E134" s="64">
        <f t="shared" si="38"/>
        <v>172.02729044834308</v>
      </c>
      <c r="F134" s="64">
        <f t="shared" si="39"/>
        <v>137.86527912522089</v>
      </c>
      <c r="G134" s="36">
        <f t="shared" si="46"/>
        <v>2910818713.4502921</v>
      </c>
      <c r="H134" s="61">
        <f t="shared" si="47"/>
        <v>1939123958.7812817</v>
      </c>
      <c r="I134" s="64">
        <f t="shared" si="48"/>
        <v>30540.121912353075</v>
      </c>
      <c r="J134" s="64">
        <f t="shared" si="49"/>
        <v>20345.163314601719</v>
      </c>
      <c r="K134" s="64">
        <f t="shared" si="40"/>
        <v>3.2885220279650422</v>
      </c>
      <c r="L134" s="64">
        <f t="shared" si="41"/>
        <v>4.9363999734242006</v>
      </c>
      <c r="M134" s="64">
        <f t="shared" si="50"/>
        <v>4.5702048744332764</v>
      </c>
      <c r="N134" s="79">
        <f t="shared" si="51"/>
        <v>4.5404319437468649E-4</v>
      </c>
      <c r="O134" s="80">
        <f t="shared" si="52"/>
        <v>9.8017638852859442E-4</v>
      </c>
      <c r="P134" s="63">
        <f t="shared" si="42"/>
        <v>1.1492968357609252</v>
      </c>
      <c r="Q134" s="64">
        <f t="shared" si="43"/>
        <v>2.4810714834630043</v>
      </c>
      <c r="R134" s="64">
        <f t="shared" si="53"/>
        <v>2.1851215617514312</v>
      </c>
      <c r="S134" s="66">
        <f t="shared" si="44"/>
        <v>6.7553264361847081</v>
      </c>
    </row>
    <row r="135" spans="1:19" x14ac:dyDescent="0.25">
      <c r="A135" s="65">
        <f t="shared" si="45"/>
        <v>0.11400000000000009</v>
      </c>
      <c r="B135" s="63">
        <f t="shared" si="35"/>
        <v>0.34200000000000025</v>
      </c>
      <c r="C135" s="64">
        <f t="shared" si="36"/>
        <v>0.68871595330739288</v>
      </c>
      <c r="D135" s="28">
        <f t="shared" si="37"/>
        <v>0.5529659211389002</v>
      </c>
      <c r="E135" s="64">
        <f t="shared" si="38"/>
        <v>172.17898832684821</v>
      </c>
      <c r="F135" s="64">
        <f t="shared" si="39"/>
        <v>138.24148028472504</v>
      </c>
      <c r="G135" s="36">
        <f t="shared" si="46"/>
        <v>2915369649.8054471</v>
      </c>
      <c r="H135" s="61">
        <f t="shared" si="47"/>
        <v>1948522957.7177303</v>
      </c>
      <c r="I135" s="64">
        <f t="shared" si="48"/>
        <v>30587.870042616072</v>
      </c>
      <c r="J135" s="64">
        <f t="shared" si="49"/>
        <v>20443.777004298998</v>
      </c>
      <c r="K135" s="64">
        <f t="shared" si="40"/>
        <v>3.283388595073335</v>
      </c>
      <c r="L135" s="64">
        <f t="shared" si="41"/>
        <v>4.9125884920575951</v>
      </c>
      <c r="M135" s="64">
        <f t="shared" si="50"/>
        <v>4.5505440705055378</v>
      </c>
      <c r="N135" s="79">
        <f t="shared" si="51"/>
        <v>4.5645645645645705E-4</v>
      </c>
      <c r="O135" s="80">
        <f t="shared" si="52"/>
        <v>9.8077914841178241E-4</v>
      </c>
      <c r="P135" s="63">
        <f t="shared" si="42"/>
        <v>1.1554054054054068</v>
      </c>
      <c r="Q135" s="64">
        <f t="shared" si="43"/>
        <v>2.482597219417324</v>
      </c>
      <c r="R135" s="64">
        <f t="shared" si="53"/>
        <v>2.1876657051924537</v>
      </c>
      <c r="S135" s="66">
        <f t="shared" si="44"/>
        <v>6.7382097756979915</v>
      </c>
    </row>
    <row r="136" spans="1:19" x14ac:dyDescent="0.25">
      <c r="A136" s="65">
        <f t="shared" si="45"/>
        <v>0.11500000000000009</v>
      </c>
      <c r="B136" s="63">
        <f t="shared" si="35"/>
        <v>0.34500000000000025</v>
      </c>
      <c r="C136" s="64">
        <f t="shared" si="36"/>
        <v>0.68932038834951459</v>
      </c>
      <c r="D136" s="28">
        <f t="shared" si="37"/>
        <v>0.55445817023361355</v>
      </c>
      <c r="E136" s="64">
        <f t="shared" si="38"/>
        <v>172.33009708737865</v>
      </c>
      <c r="F136" s="64">
        <f t="shared" si="39"/>
        <v>138.6145425584034</v>
      </c>
      <c r="G136" s="36">
        <f t="shared" si="46"/>
        <v>2919902912.6213589</v>
      </c>
      <c r="H136" s="61">
        <f t="shared" si="47"/>
        <v>1957859154.4453225</v>
      </c>
      <c r="I136" s="64">
        <f t="shared" si="48"/>
        <v>30635.43274324698</v>
      </c>
      <c r="J136" s="64">
        <f t="shared" si="49"/>
        <v>20541.731777277768</v>
      </c>
      <c r="K136" s="64">
        <f t="shared" si="40"/>
        <v>3.2782910066008233</v>
      </c>
      <c r="L136" s="64">
        <f t="shared" si="41"/>
        <v>4.8891624491272747</v>
      </c>
      <c r="M136" s="64">
        <f t="shared" si="50"/>
        <v>4.5311910174547299</v>
      </c>
      <c r="N136" s="79">
        <f t="shared" si="51"/>
        <v>4.5885286783042421E-4</v>
      </c>
      <c r="O136" s="80">
        <f t="shared" si="52"/>
        <v>9.8137761161470817E-4</v>
      </c>
      <c r="P136" s="63">
        <f t="shared" si="42"/>
        <v>1.1614713216957613</v>
      </c>
      <c r="Q136" s="64">
        <f t="shared" si="43"/>
        <v>2.48411207939973</v>
      </c>
      <c r="R136" s="64">
        <f t="shared" si="53"/>
        <v>2.1901919110210701</v>
      </c>
      <c r="S136" s="66">
        <f t="shared" si="44"/>
        <v>6.7213829284757995</v>
      </c>
    </row>
    <row r="137" spans="1:19" x14ac:dyDescent="0.25">
      <c r="A137" s="65">
        <f t="shared" si="45"/>
        <v>0.11600000000000009</v>
      </c>
      <c r="B137" s="63">
        <f t="shared" si="35"/>
        <v>0.34800000000000025</v>
      </c>
      <c r="C137" s="64">
        <f t="shared" si="36"/>
        <v>0.68992248062015493</v>
      </c>
      <c r="D137" s="28">
        <f t="shared" si="37"/>
        <v>0.5559380509747337</v>
      </c>
      <c r="E137" s="64">
        <f t="shared" si="38"/>
        <v>172.48062015503874</v>
      </c>
      <c r="F137" s="64">
        <f t="shared" si="39"/>
        <v>138.98451274368344</v>
      </c>
      <c r="G137" s="36">
        <f t="shared" si="46"/>
        <v>2924418604.6511626</v>
      </c>
      <c r="H137" s="61">
        <f t="shared" si="47"/>
        <v>1967133279.128556</v>
      </c>
      <c r="I137" s="64">
        <f t="shared" si="48"/>
        <v>30682.811092325057</v>
      </c>
      <c r="J137" s="64">
        <f t="shared" si="49"/>
        <v>20639.035294376772</v>
      </c>
      <c r="K137" s="64">
        <f t="shared" si="40"/>
        <v>3.273228888425832</v>
      </c>
      <c r="L137" s="64">
        <f t="shared" si="41"/>
        <v>4.866112306754677</v>
      </c>
      <c r="M137" s="64">
        <f t="shared" si="50"/>
        <v>4.5121382137927117</v>
      </c>
      <c r="N137" s="79">
        <f t="shared" si="51"/>
        <v>4.6123260437375802E-4</v>
      </c>
      <c r="O137" s="80">
        <f t="shared" si="52"/>
        <v>9.8197183625282534E-4</v>
      </c>
      <c r="P137" s="63">
        <f t="shared" si="42"/>
        <v>1.1674950298210751</v>
      </c>
      <c r="Q137" s="64">
        <f t="shared" si="43"/>
        <v>2.485616210514964</v>
      </c>
      <c r="R137" s="64">
        <f t="shared" si="53"/>
        <v>2.1927003925829887</v>
      </c>
      <c r="S137" s="66">
        <f t="shared" si="44"/>
        <v>6.7048386063757004</v>
      </c>
    </row>
    <row r="138" spans="1:19" x14ac:dyDescent="0.25">
      <c r="A138" s="65">
        <f t="shared" si="45"/>
        <v>0.11700000000000009</v>
      </c>
      <c r="B138" s="63">
        <f t="shared" si="35"/>
        <v>0.35100000000000026</v>
      </c>
      <c r="C138" s="64">
        <f t="shared" si="36"/>
        <v>0.69052224371373316</v>
      </c>
      <c r="D138" s="28">
        <f t="shared" si="37"/>
        <v>0.55740574634906404</v>
      </c>
      <c r="E138" s="64">
        <f t="shared" si="38"/>
        <v>172.63056092843328</v>
      </c>
      <c r="F138" s="64">
        <f t="shared" si="39"/>
        <v>139.35143658726602</v>
      </c>
      <c r="G138" s="36">
        <f t="shared" si="46"/>
        <v>2928916827.8529983</v>
      </c>
      <c r="H138" s="61">
        <f t="shared" si="47"/>
        <v>1976346049.0313141</v>
      </c>
      <c r="I138" s="64">
        <f t="shared" si="48"/>
        <v>30730.00615958852</v>
      </c>
      <c r="J138" s="64">
        <f t="shared" si="49"/>
        <v>20735.695081082344</v>
      </c>
      <c r="K138" s="64">
        <f t="shared" si="40"/>
        <v>3.2682018716151067</v>
      </c>
      <c r="L138" s="64">
        <f t="shared" si="41"/>
        <v>4.843428843489181</v>
      </c>
      <c r="M138" s="64">
        <f t="shared" si="50"/>
        <v>4.4933784052949424</v>
      </c>
      <c r="N138" s="79">
        <f t="shared" si="51"/>
        <v>4.6359583952451736E-4</v>
      </c>
      <c r="O138" s="80">
        <f t="shared" si="52"/>
        <v>9.8256187920393629E-4</v>
      </c>
      <c r="P138" s="63">
        <f t="shared" si="42"/>
        <v>1.1734769687964344</v>
      </c>
      <c r="Q138" s="64">
        <f t="shared" si="43"/>
        <v>2.4871097567349638</v>
      </c>
      <c r="R138" s="64">
        <f t="shared" si="53"/>
        <v>2.1951913594152908</v>
      </c>
      <c r="S138" s="66">
        <f t="shared" si="44"/>
        <v>6.6885697647102331</v>
      </c>
    </row>
    <row r="139" spans="1:19" x14ac:dyDescent="0.25">
      <c r="A139" s="65">
        <f t="shared" si="45"/>
        <v>0.11800000000000009</v>
      </c>
      <c r="B139" s="63">
        <f t="shared" si="35"/>
        <v>0.35400000000000026</v>
      </c>
      <c r="C139" s="64">
        <f t="shared" si="36"/>
        <v>0.69111969111969107</v>
      </c>
      <c r="D139" s="28">
        <f t="shared" si="37"/>
        <v>0.55886143526824505</v>
      </c>
      <c r="E139" s="64">
        <f t="shared" si="38"/>
        <v>172.77992277992277</v>
      </c>
      <c r="F139" s="64">
        <f t="shared" si="39"/>
        <v>139.71535881706126</v>
      </c>
      <c r="G139" s="36">
        <f t="shared" si="46"/>
        <v>2933397683.3976831</v>
      </c>
      <c r="H139" s="61">
        <f t="shared" si="47"/>
        <v>1985498168.8334095</v>
      </c>
      <c r="I139" s="64">
        <f t="shared" si="48"/>
        <v>30777.019006515053</v>
      </c>
      <c r="J139" s="64">
        <f t="shared" si="49"/>
        <v>20831.718530849557</v>
      </c>
      <c r="K139" s="64">
        <f t="shared" si="40"/>
        <v>3.2632095923341686</v>
      </c>
      <c r="L139" s="64">
        <f t="shared" si="41"/>
        <v>4.8211031411922187</v>
      </c>
      <c r="M139" s="64">
        <f t="shared" si="50"/>
        <v>4.4749045747793188</v>
      </c>
      <c r="N139" s="79">
        <f t="shared" si="51"/>
        <v>4.6594274432379119E-4</v>
      </c>
      <c r="O139" s="80">
        <f t="shared" si="52"/>
        <v>9.8314779614475708E-4</v>
      </c>
      <c r="P139" s="63">
        <f t="shared" si="42"/>
        <v>1.1794175715695965</v>
      </c>
      <c r="Q139" s="64">
        <f t="shared" si="43"/>
        <v>2.4885928589914164</v>
      </c>
      <c r="R139" s="64">
        <f t="shared" si="53"/>
        <v>2.1976650173421231</v>
      </c>
      <c r="S139" s="66">
        <f t="shared" si="44"/>
        <v>6.6725695921214419</v>
      </c>
    </row>
    <row r="140" spans="1:19" x14ac:dyDescent="0.25">
      <c r="A140" s="65">
        <f t="shared" si="45"/>
        <v>0.11900000000000009</v>
      </c>
      <c r="B140" s="63">
        <f t="shared" si="35"/>
        <v>0.35700000000000026</v>
      </c>
      <c r="C140" s="64">
        <f t="shared" si="36"/>
        <v>0.69171483622350682</v>
      </c>
      <c r="D140" s="28">
        <f t="shared" si="37"/>
        <v>0.56030529269158813</v>
      </c>
      <c r="E140" s="64">
        <f t="shared" si="38"/>
        <v>172.92870905587671</v>
      </c>
      <c r="F140" s="64">
        <f t="shared" si="39"/>
        <v>140.07632317289702</v>
      </c>
      <c r="G140" s="36">
        <f t="shared" si="46"/>
        <v>2937861271.6763005</v>
      </c>
      <c r="H140" s="61">
        <f t="shared" si="47"/>
        <v>1994590330.9370415</v>
      </c>
      <c r="I140" s="64">
        <f t="shared" si="48"/>
        <v>30823.850686401413</v>
      </c>
      <c r="J140" s="64">
        <f t="shared" si="49"/>
        <v>20927.112908317555</v>
      </c>
      <c r="K140" s="64">
        <f t="shared" si="40"/>
        <v>3.258251691759543</v>
      </c>
      <c r="L140" s="64">
        <f t="shared" si="41"/>
        <v>4.799126572571506</v>
      </c>
      <c r="M140" s="64">
        <f t="shared" si="50"/>
        <v>4.4567099323910693</v>
      </c>
      <c r="N140" s="79">
        <f t="shared" si="51"/>
        <v>4.6827348745696038E-4</v>
      </c>
      <c r="O140" s="80">
        <f t="shared" si="52"/>
        <v>9.8372964158609656E-4</v>
      </c>
      <c r="P140" s="63">
        <f t="shared" si="42"/>
        <v>1.1853172651254309</v>
      </c>
      <c r="Q140" s="64">
        <f t="shared" si="43"/>
        <v>2.4900656552648068</v>
      </c>
      <c r="R140" s="64">
        <f t="shared" si="53"/>
        <v>2.2001215685671678</v>
      </c>
      <c r="S140" s="66">
        <f t="shared" si="44"/>
        <v>6.6568315009582371</v>
      </c>
    </row>
    <row r="141" spans="1:19" x14ac:dyDescent="0.25">
      <c r="A141" s="65">
        <f t="shared" si="45"/>
        <v>0.12000000000000009</v>
      </c>
      <c r="B141" s="63">
        <f t="shared" si="35"/>
        <v>0.36000000000000026</v>
      </c>
      <c r="C141" s="64">
        <f t="shared" si="36"/>
        <v>0.69230769230769218</v>
      </c>
      <c r="D141" s="28">
        <f t="shared" si="37"/>
        <v>0.5617374897442331</v>
      </c>
      <c r="E141" s="64">
        <f t="shared" si="38"/>
        <v>173.07692307692304</v>
      </c>
      <c r="F141" s="64">
        <f t="shared" si="39"/>
        <v>140.43437243605828</v>
      </c>
      <c r="G141" s="36">
        <f t="shared" si="46"/>
        <v>2942307692.3076925</v>
      </c>
      <c r="H141" s="61">
        <f t="shared" si="47"/>
        <v>2003623215.7635388</v>
      </c>
      <c r="I141" s="64">
        <f t="shared" si="48"/>
        <v>30870.502244442054</v>
      </c>
      <c r="J141" s="64">
        <f t="shared" si="49"/>
        <v>21021.885352422971</v>
      </c>
      <c r="K141" s="64">
        <f t="shared" si="40"/>
        <v>3.2533278159927823</v>
      </c>
      <c r="L141" s="64">
        <f t="shared" si="41"/>
        <v>4.7774907893280476</v>
      </c>
      <c r="M141" s="64">
        <f t="shared" si="50"/>
        <v>4.4387879063646549</v>
      </c>
      <c r="N141" s="79">
        <f t="shared" si="51"/>
        <v>4.705882352941182E-4</v>
      </c>
      <c r="O141" s="80">
        <f t="shared" si="52"/>
        <v>9.8430746890672033E-4</v>
      </c>
      <c r="P141" s="63">
        <f t="shared" si="42"/>
        <v>1.1911764705882368</v>
      </c>
      <c r="Q141" s="64">
        <f t="shared" si="43"/>
        <v>2.4915282806701358</v>
      </c>
      <c r="R141" s="64">
        <f t="shared" si="53"/>
        <v>2.2025612117630469</v>
      </c>
      <c r="S141" s="66">
        <f t="shared" si="44"/>
        <v>6.6413491181277013</v>
      </c>
    </row>
    <row r="142" spans="1:19" x14ac:dyDescent="0.25">
      <c r="A142" s="65">
        <f t="shared" si="45"/>
        <v>0.12100000000000009</v>
      </c>
      <c r="B142" s="63">
        <f t="shared" si="35"/>
        <v>0.36300000000000027</v>
      </c>
      <c r="C142" s="64">
        <f t="shared" si="36"/>
        <v>0.69289827255278313</v>
      </c>
      <c r="D142" s="28">
        <f t="shared" si="37"/>
        <v>0.56315819383083821</v>
      </c>
      <c r="E142" s="64">
        <f t="shared" si="38"/>
        <v>173.22456813819579</v>
      </c>
      <c r="F142" s="64">
        <f t="shared" si="39"/>
        <v>140.78954845770954</v>
      </c>
      <c r="G142" s="36">
        <f t="shared" si="46"/>
        <v>2946737044.1458735</v>
      </c>
      <c r="H142" s="61">
        <f t="shared" si="47"/>
        <v>2012597492.0407917</v>
      </c>
      <c r="I142" s="64">
        <f t="shared" si="48"/>
        <v>30916.974717806912</v>
      </c>
      <c r="J142" s="64">
        <f t="shared" si="49"/>
        <v>21116.042879415636</v>
      </c>
      <c r="K142" s="64">
        <f t="shared" si="40"/>
        <v>3.2484376159762585</v>
      </c>
      <c r="L142" s="64">
        <f t="shared" si="41"/>
        <v>4.7561877108809076</v>
      </c>
      <c r="M142" s="64">
        <f t="shared" si="50"/>
        <v>4.4211321342354299</v>
      </c>
      <c r="N142" s="79">
        <f t="shared" si="51"/>
        <v>4.7288715192965339E-4</v>
      </c>
      <c r="O142" s="80">
        <f t="shared" si="52"/>
        <v>9.8488133038595596E-4</v>
      </c>
      <c r="P142" s="63">
        <f t="shared" si="42"/>
        <v>1.1969956033219351</v>
      </c>
      <c r="Q142" s="64">
        <f t="shared" si="43"/>
        <v>2.4929808675394511</v>
      </c>
      <c r="R142" s="64">
        <f t="shared" si="53"/>
        <v>2.2049841421577807</v>
      </c>
      <c r="S142" s="66">
        <f t="shared" si="44"/>
        <v>6.6261162763932102</v>
      </c>
    </row>
    <row r="143" spans="1:19" x14ac:dyDescent="0.25">
      <c r="A143" s="65">
        <f t="shared" si="45"/>
        <v>0.12200000000000009</v>
      </c>
      <c r="B143" s="63">
        <f t="shared" si="35"/>
        <v>0.36600000000000027</v>
      </c>
      <c r="C143" s="64">
        <f t="shared" si="36"/>
        <v>0.69348659003831414</v>
      </c>
      <c r="D143" s="28">
        <f t="shared" si="37"/>
        <v>0.56456756874501068</v>
      </c>
      <c r="E143" s="64">
        <f t="shared" si="38"/>
        <v>173.37164750957854</v>
      </c>
      <c r="F143" s="64">
        <f t="shared" si="39"/>
        <v>141.14189218625268</v>
      </c>
      <c r="G143" s="36">
        <f t="shared" si="46"/>
        <v>2951149425.2873564</v>
      </c>
      <c r="H143" s="61">
        <f t="shared" si="47"/>
        <v>2021513817.0817258</v>
      </c>
      <c r="I143" s="64">
        <f t="shared" si="48"/>
        <v>30963.269135718259</v>
      </c>
      <c r="J143" s="64">
        <f t="shared" si="49"/>
        <v>21209.592385780295</v>
      </c>
      <c r="K143" s="64">
        <f t="shared" si="40"/>
        <v>3.2435807474106761</v>
      </c>
      <c r="L143" s="64">
        <f t="shared" si="41"/>
        <v>4.7352095136370584</v>
      </c>
      <c r="M143" s="64">
        <f t="shared" si="50"/>
        <v>4.4037364544756405</v>
      </c>
      <c r="N143" s="79">
        <f t="shared" si="51"/>
        <v>4.7517039922103255E-4</v>
      </c>
      <c r="O143" s="80">
        <f t="shared" si="52"/>
        <v>9.8545127723509451E-4</v>
      </c>
      <c r="P143" s="63">
        <f t="shared" si="42"/>
        <v>1.2027750730282387</v>
      </c>
      <c r="Q143" s="64">
        <f t="shared" si="43"/>
        <v>2.4944235455013328</v>
      </c>
      <c r="R143" s="64">
        <f t="shared" si="53"/>
        <v>2.2073905516184231</v>
      </c>
      <c r="S143" s="66">
        <f t="shared" si="44"/>
        <v>6.6111270060940637</v>
      </c>
    </row>
    <row r="144" spans="1:19" x14ac:dyDescent="0.25">
      <c r="A144" s="65">
        <f t="shared" si="45"/>
        <v>0.1230000000000001</v>
      </c>
      <c r="B144" s="63">
        <f t="shared" si="35"/>
        <v>0.36900000000000027</v>
      </c>
      <c r="C144" s="64">
        <f t="shared" si="36"/>
        <v>0.6940726577437859</v>
      </c>
      <c r="D144" s="28">
        <f t="shared" si="37"/>
        <v>0.56596577477467069</v>
      </c>
      <c r="E144" s="64">
        <f t="shared" si="38"/>
        <v>173.51816443594649</v>
      </c>
      <c r="F144" s="64">
        <f t="shared" si="39"/>
        <v>141.49144369366766</v>
      </c>
      <c r="G144" s="36">
        <f t="shared" si="46"/>
        <v>2955544933.0783944</v>
      </c>
      <c r="H144" s="61">
        <f t="shared" si="47"/>
        <v>2030372837.0541592</v>
      </c>
      <c r="I144" s="64">
        <f t="shared" si="48"/>
        <v>31009.386519526714</v>
      </c>
      <c r="J144" s="64">
        <f t="shared" si="49"/>
        <v>21302.540651067964</v>
      </c>
      <c r="K144" s="64">
        <f t="shared" si="40"/>
        <v>3.2387568706742607</v>
      </c>
      <c r="L144" s="64">
        <f t="shared" si="41"/>
        <v>4.7145486207757097</v>
      </c>
      <c r="M144" s="64">
        <f t="shared" si="50"/>
        <v>4.3865948985309435</v>
      </c>
      <c r="N144" s="79">
        <f t="shared" si="51"/>
        <v>4.774381368267832E-4</v>
      </c>
      <c r="O144" s="80">
        <f t="shared" si="52"/>
        <v>9.8601735962764521E-4</v>
      </c>
      <c r="P144" s="63">
        <f t="shared" si="42"/>
        <v>1.2085152838427951</v>
      </c>
      <c r="Q144" s="64">
        <f t="shared" si="43"/>
        <v>2.4958564415574771</v>
      </c>
      <c r="R144" s="64">
        <f t="shared" si="53"/>
        <v>2.2097806287319921</v>
      </c>
      <c r="S144" s="66">
        <f t="shared" si="44"/>
        <v>6.5963755272629356</v>
      </c>
    </row>
    <row r="145" spans="1:19" x14ac:dyDescent="0.25">
      <c r="A145" s="65">
        <f t="shared" si="45"/>
        <v>0.1240000000000001</v>
      </c>
      <c r="B145" s="63">
        <f t="shared" si="35"/>
        <v>0.37200000000000027</v>
      </c>
      <c r="C145" s="64">
        <f t="shared" si="36"/>
        <v>0.69465648854961826</v>
      </c>
      <c r="D145" s="28">
        <f t="shared" si="37"/>
        <v>0.56735296880352715</v>
      </c>
      <c r="E145" s="64">
        <f t="shared" si="38"/>
        <v>173.66412213740458</v>
      </c>
      <c r="F145" s="64">
        <f t="shared" si="39"/>
        <v>141.83824220088178</v>
      </c>
      <c r="G145" s="36">
        <f t="shared" si="46"/>
        <v>2959923664.1221371</v>
      </c>
      <c r="H145" s="61">
        <f t="shared" si="47"/>
        <v>2039175187.2423828</v>
      </c>
      <c r="I145" s="64">
        <f t="shared" si="48"/>
        <v>31055.327882786256</v>
      </c>
      <c r="J145" s="64">
        <f t="shared" si="49"/>
        <v>21394.894340640385</v>
      </c>
      <c r="K145" s="64">
        <f t="shared" si="40"/>
        <v>3.233965650743607</v>
      </c>
      <c r="L145" s="64">
        <f t="shared" si="41"/>
        <v>4.6941976925184878</v>
      </c>
      <c r="M145" s="64">
        <f t="shared" si="50"/>
        <v>4.3697016832351814</v>
      </c>
      <c r="N145" s="79">
        <f t="shared" si="51"/>
        <v>4.7969052224371421E-4</v>
      </c>
      <c r="O145" s="80">
        <f t="shared" si="52"/>
        <v>9.8657962672849572E-4</v>
      </c>
      <c r="P145" s="63">
        <f t="shared" si="42"/>
        <v>1.2142166344294016</v>
      </c>
      <c r="Q145" s="64">
        <f t="shared" si="43"/>
        <v>2.4972796801565047</v>
      </c>
      <c r="R145" s="64">
        <f t="shared" si="53"/>
        <v>2.2121545588838152</v>
      </c>
      <c r="S145" s="66">
        <f t="shared" si="44"/>
        <v>6.581856242118997</v>
      </c>
    </row>
    <row r="146" spans="1:19" x14ac:dyDescent="0.25">
      <c r="A146" s="65">
        <f t="shared" si="45"/>
        <v>0.12500000000000008</v>
      </c>
      <c r="B146" s="63">
        <f t="shared" si="35"/>
        <v>0.37500000000000022</v>
      </c>
      <c r="C146" s="64">
        <f t="shared" si="36"/>
        <v>0.69523809523809532</v>
      </c>
      <c r="D146" s="28">
        <f t="shared" si="37"/>
        <v>0.56872930440884384</v>
      </c>
      <c r="E146" s="64">
        <f t="shared" si="38"/>
        <v>173.80952380952382</v>
      </c>
      <c r="F146" s="64">
        <f t="shared" si="39"/>
        <v>142.18232610221096</v>
      </c>
      <c r="G146" s="36">
        <f t="shared" si="46"/>
        <v>2964285714.2857141</v>
      </c>
      <c r="H146" s="61">
        <f t="shared" si="47"/>
        <v>2047921492.3007669</v>
      </c>
      <c r="I146" s="64">
        <f t="shared" si="48"/>
        <v>31101.094231328636</v>
      </c>
      <c r="J146" s="64">
        <f t="shared" si="49"/>
        <v>21486.660008330855</v>
      </c>
      <c r="K146" s="64">
        <f t="shared" si="40"/>
        <v>3.2292067571160987</v>
      </c>
      <c r="L146" s="64">
        <f t="shared" si="41"/>
        <v>4.6741496168586139</v>
      </c>
      <c r="M146" s="64">
        <f t="shared" si="50"/>
        <v>4.3530512035824991</v>
      </c>
      <c r="N146" s="79">
        <f t="shared" si="51"/>
        <v>4.819277108433738E-4</v>
      </c>
      <c r="O146" s="80">
        <f t="shared" si="52"/>
        <v>9.8713812672202158E-4</v>
      </c>
      <c r="P146" s="63">
        <f t="shared" si="42"/>
        <v>1.2198795180722901</v>
      </c>
      <c r="Q146" s="64">
        <f t="shared" si="43"/>
        <v>2.4986933832651173</v>
      </c>
      <c r="R146" s="64">
        <f t="shared" si="53"/>
        <v>2.2145125243333776</v>
      </c>
      <c r="S146" s="66">
        <f t="shared" si="44"/>
        <v>6.5675637279158767</v>
      </c>
    </row>
    <row r="147" spans="1:19" x14ac:dyDescent="0.25">
      <c r="A147" s="65">
        <f t="shared" si="45"/>
        <v>0.12600000000000008</v>
      </c>
      <c r="B147" s="63">
        <f t="shared" si="35"/>
        <v>0.37800000000000022</v>
      </c>
      <c r="C147" s="64">
        <f t="shared" si="36"/>
        <v>0.69581749049429653</v>
      </c>
      <c r="D147" s="28">
        <f t="shared" si="37"/>
        <v>0.57009493195565608</v>
      </c>
      <c r="E147" s="64">
        <f t="shared" si="38"/>
        <v>173.95437262357413</v>
      </c>
      <c r="F147" s="64">
        <f t="shared" si="39"/>
        <v>142.52373298891402</v>
      </c>
      <c r="G147" s="36">
        <f t="shared" si="46"/>
        <v>2968631178.7072244</v>
      </c>
      <c r="H147" s="61">
        <f t="shared" si="47"/>
        <v>2056612366.4997101</v>
      </c>
      <c r="I147" s="64">
        <f t="shared" si="48"/>
        <v>31146.686563336632</v>
      </c>
      <c r="J147" s="64">
        <f t="shared" si="49"/>
        <v>21577.844099024722</v>
      </c>
      <c r="K147" s="64">
        <f t="shared" si="40"/>
        <v>3.2244798637339245</v>
      </c>
      <c r="L147" s="64">
        <f t="shared" si="41"/>
        <v>4.6543975007239151</v>
      </c>
      <c r="M147" s="64">
        <f t="shared" si="50"/>
        <v>4.3366380258372503</v>
      </c>
      <c r="N147" s="79">
        <f t="shared" si="51"/>
        <v>4.8414985590778135E-4</v>
      </c>
      <c r="O147" s="80">
        <f t="shared" si="52"/>
        <v>9.8769290683919085E-4</v>
      </c>
      <c r="P147" s="63">
        <f t="shared" si="42"/>
        <v>1.2255043227665716</v>
      </c>
      <c r="Q147" s="64">
        <f t="shared" si="43"/>
        <v>2.5000976704367019</v>
      </c>
      <c r="R147" s="64">
        <f t="shared" si="53"/>
        <v>2.2168547042877842</v>
      </c>
      <c r="S147" s="66">
        <f t="shared" si="44"/>
        <v>6.5534927301250345</v>
      </c>
    </row>
    <row r="148" spans="1:19" x14ac:dyDescent="0.25">
      <c r="A148" s="65">
        <f t="shared" si="45"/>
        <v>0.12700000000000009</v>
      </c>
      <c r="B148" s="63">
        <f t="shared" si="35"/>
        <v>0.38100000000000023</v>
      </c>
      <c r="C148" s="64">
        <f t="shared" si="36"/>
        <v>0.69639468690702078</v>
      </c>
      <c r="D148" s="28">
        <f t="shared" si="37"/>
        <v>0.57144999868759527</v>
      </c>
      <c r="E148" s="64">
        <f t="shared" si="38"/>
        <v>174.09867172675519</v>
      </c>
      <c r="F148" s="64">
        <f t="shared" si="39"/>
        <v>142.86249967189883</v>
      </c>
      <c r="G148" s="36">
        <f t="shared" si="46"/>
        <v>2972960151.8026562</v>
      </c>
      <c r="H148" s="61">
        <f t="shared" si="47"/>
        <v>2065248413.9641931</v>
      </c>
      <c r="I148" s="64">
        <f t="shared" si="48"/>
        <v>31192.1058694167</v>
      </c>
      <c r="J148" s="64">
        <f t="shared" si="49"/>
        <v>21668.45295116225</v>
      </c>
      <c r="K148" s="64">
        <f t="shared" si="40"/>
        <v>3.2197846489096009</v>
      </c>
      <c r="L148" s="64">
        <f t="shared" si="41"/>
        <v>4.6349346615501688</v>
      </c>
      <c r="M148" s="64">
        <f t="shared" si="50"/>
        <v>4.3204568809633761</v>
      </c>
      <c r="N148" s="79">
        <f t="shared" si="51"/>
        <v>4.8635710866443328E-4</v>
      </c>
      <c r="O148" s="80">
        <f t="shared" si="52"/>
        <v>9.8824401338371611E-4</v>
      </c>
      <c r="P148" s="63">
        <f t="shared" si="42"/>
        <v>1.2310914313068466</v>
      </c>
      <c r="Q148" s="64">
        <f t="shared" si="43"/>
        <v>2.501492658877531</v>
      </c>
      <c r="R148" s="64">
        <f t="shared" si="53"/>
        <v>2.2191812749729345</v>
      </c>
      <c r="S148" s="66">
        <f t="shared" si="44"/>
        <v>6.539638155936311</v>
      </c>
    </row>
    <row r="149" spans="1:19" x14ac:dyDescent="0.25">
      <c r="A149" s="65">
        <f t="shared" si="45"/>
        <v>0.12800000000000009</v>
      </c>
      <c r="B149" s="63">
        <f t="shared" si="35"/>
        <v>0.38400000000000023</v>
      </c>
      <c r="C149" s="64">
        <f t="shared" si="36"/>
        <v>0.69696969696969702</v>
      </c>
      <c r="D149" s="28">
        <f t="shared" si="37"/>
        <v>0.57279464881446751</v>
      </c>
      <c r="E149" s="64">
        <f t="shared" si="38"/>
        <v>174.24242424242425</v>
      </c>
      <c r="F149" s="64">
        <f t="shared" si="39"/>
        <v>143.19866220361689</v>
      </c>
      <c r="G149" s="36">
        <f t="shared" si="46"/>
        <v>2977272727.272727</v>
      </c>
      <c r="H149" s="61">
        <f t="shared" si="47"/>
        <v>2073830228.9052393</v>
      </c>
      <c r="I149" s="64">
        <f t="shared" si="48"/>
        <v>31237.353132670713</v>
      </c>
      <c r="J149" s="64">
        <f t="shared" si="49"/>
        <v>21758.492799167125</v>
      </c>
      <c r="K149" s="64">
        <f t="shared" si="40"/>
        <v>3.215120795252997</v>
      </c>
      <c r="L149" s="64">
        <f t="shared" si="41"/>
        <v>4.6157546192425283</v>
      </c>
      <c r="M149" s="64">
        <f t="shared" si="50"/>
        <v>4.3045026583559656</v>
      </c>
      <c r="N149" s="79">
        <f t="shared" si="51"/>
        <v>4.8854961832061109E-4</v>
      </c>
      <c r="O149" s="80">
        <f t="shared" si="52"/>
        <v>9.8879149175728196E-4</v>
      </c>
      <c r="P149" s="63">
        <f t="shared" si="42"/>
        <v>1.2366412213740468</v>
      </c>
      <c r="Q149" s="64">
        <f t="shared" si="43"/>
        <v>2.50287846351062</v>
      </c>
      <c r="R149" s="64">
        <f t="shared" si="53"/>
        <v>2.2214924097024924</v>
      </c>
      <c r="S149" s="66">
        <f t="shared" si="44"/>
        <v>6.5259950680584584</v>
      </c>
    </row>
    <row r="150" spans="1:19" x14ac:dyDescent="0.25">
      <c r="A150" s="65">
        <f t="shared" si="45"/>
        <v>0.12900000000000009</v>
      </c>
      <c r="B150" s="63">
        <f t="shared" si="35"/>
        <v>0.38700000000000023</v>
      </c>
      <c r="C150" s="64">
        <f t="shared" si="36"/>
        <v>0.69754253308128544</v>
      </c>
      <c r="D150" s="28">
        <f t="shared" si="37"/>
        <v>0.57412902359672824</v>
      </c>
      <c r="E150" s="64">
        <f t="shared" si="38"/>
        <v>174.38563327032136</v>
      </c>
      <c r="F150" s="64">
        <f t="shared" si="39"/>
        <v>143.53225589918205</v>
      </c>
      <c r="G150" s="36">
        <f t="shared" si="46"/>
        <v>2981568998.1096411</v>
      </c>
      <c r="H150" s="61">
        <f t="shared" si="47"/>
        <v>2082358395.8445218</v>
      </c>
      <c r="I150" s="64">
        <f t="shared" si="48"/>
        <v>31282.429328766862</v>
      </c>
      <c r="J150" s="64">
        <f t="shared" si="49"/>
        <v>21847.969775802972</v>
      </c>
      <c r="K150" s="64">
        <f t="shared" si="40"/>
        <v>3.2104879895998129</v>
      </c>
      <c r="L150" s="64">
        <f t="shared" si="41"/>
        <v>4.5968510885043923</v>
      </c>
      <c r="M150" s="64">
        <f t="shared" si="50"/>
        <v>4.2887703998589304</v>
      </c>
      <c r="N150" s="79">
        <f t="shared" si="51"/>
        <v>4.9072753209700453E-4</v>
      </c>
      <c r="O150" s="80">
        <f t="shared" si="52"/>
        <v>9.8933538648389744E-4</v>
      </c>
      <c r="P150" s="63">
        <f t="shared" si="42"/>
        <v>1.2421540656205428</v>
      </c>
      <c r="Q150" s="64">
        <f t="shared" si="43"/>
        <v>2.5042551970373657</v>
      </c>
      <c r="R150" s="64">
        <f t="shared" si="53"/>
        <v>2.2237882789447383</v>
      </c>
      <c r="S150" s="66">
        <f t="shared" si="44"/>
        <v>6.5125586788036687</v>
      </c>
    </row>
    <row r="151" spans="1:19" x14ac:dyDescent="0.25">
      <c r="A151" s="65">
        <f t="shared" si="45"/>
        <v>0.13000000000000009</v>
      </c>
      <c r="B151" s="63">
        <f t="shared" si="35"/>
        <v>0.39000000000000024</v>
      </c>
      <c r="C151" s="64">
        <f t="shared" si="36"/>
        <v>0.69811320754716977</v>
      </c>
      <c r="D151" s="28">
        <f t="shared" si="37"/>
        <v>0.57545326142698394</v>
      </c>
      <c r="E151" s="64">
        <f t="shared" si="38"/>
        <v>174.52830188679243</v>
      </c>
      <c r="F151" s="64">
        <f t="shared" si="39"/>
        <v>143.86331535674597</v>
      </c>
      <c r="G151" s="36">
        <f t="shared" si="46"/>
        <v>2985849056.6037731</v>
      </c>
      <c r="H151" s="61">
        <f t="shared" si="47"/>
        <v>2090833489.8323796</v>
      </c>
      <c r="I151" s="64">
        <f t="shared" si="48"/>
        <v>31327.335426009813</v>
      </c>
      <c r="J151" s="64">
        <f t="shared" si="49"/>
        <v>21936.889914460808</v>
      </c>
      <c r="K151" s="64">
        <f t="shared" si="40"/>
        <v>3.2058859229414849</v>
      </c>
      <c r="L151" s="64">
        <f t="shared" si="41"/>
        <v>4.5782179715141025</v>
      </c>
      <c r="M151" s="64">
        <f t="shared" si="50"/>
        <v>4.2732552940535209</v>
      </c>
      <c r="N151" s="79">
        <f t="shared" si="51"/>
        <v>4.9289099526066409E-4</v>
      </c>
      <c r="O151" s="80">
        <f t="shared" si="52"/>
        <v>9.8987574123340569E-4</v>
      </c>
      <c r="P151" s="63">
        <f t="shared" si="42"/>
        <v>1.247630331753556</v>
      </c>
      <c r="Q151" s="64">
        <f t="shared" si="43"/>
        <v>2.5056229699970585</v>
      </c>
      <c r="R151" s="64">
        <f t="shared" si="53"/>
        <v>2.2260690503873914</v>
      </c>
      <c r="S151" s="66">
        <f t="shared" si="44"/>
        <v>6.4993243444409128</v>
      </c>
    </row>
    <row r="152" spans="1:19" x14ac:dyDescent="0.25">
      <c r="A152" s="65">
        <f t="shared" si="45"/>
        <v>0.13100000000000009</v>
      </c>
      <c r="B152" s="63">
        <f t="shared" si="35"/>
        <v>0.39300000000000024</v>
      </c>
      <c r="C152" s="64">
        <f t="shared" si="36"/>
        <v>0.69868173258003752</v>
      </c>
      <c r="D152" s="28">
        <f t="shared" si="37"/>
        <v>0.57676749790864823</v>
      </c>
      <c r="E152" s="64">
        <f t="shared" si="38"/>
        <v>174.67043314500938</v>
      </c>
      <c r="F152" s="64">
        <f t="shared" si="39"/>
        <v>144.19187447716206</v>
      </c>
      <c r="G152" s="36">
        <f t="shared" si="46"/>
        <v>2990112994.3502827</v>
      </c>
      <c r="H152" s="61">
        <f t="shared" si="47"/>
        <v>2099256076.6594775</v>
      </c>
      <c r="I152" s="64">
        <f t="shared" si="48"/>
        <v>31372.072385410054</v>
      </c>
      <c r="J152" s="64">
        <f t="shared" si="49"/>
        <v>22025.259151379745</v>
      </c>
      <c r="K152" s="64">
        <f t="shared" si="40"/>
        <v>3.2013142903564749</v>
      </c>
      <c r="L152" s="64">
        <f t="shared" si="41"/>
        <v>4.5598493509312252</v>
      </c>
      <c r="M152" s="64">
        <f t="shared" si="50"/>
        <v>4.2579526708035029</v>
      </c>
      <c r="N152" s="79">
        <f t="shared" si="51"/>
        <v>4.9504015115729868E-4</v>
      </c>
      <c r="O152" s="80">
        <f t="shared" si="52"/>
        <v>9.9041259884418797E-4</v>
      </c>
      <c r="P152" s="63">
        <f t="shared" si="42"/>
        <v>1.2530703826169123</v>
      </c>
      <c r="Q152" s="64">
        <f t="shared" si="43"/>
        <v>2.5069818908243504</v>
      </c>
      <c r="R152" s="64">
        <f t="shared" si="53"/>
        <v>2.2283348890004753</v>
      </c>
      <c r="S152" s="66">
        <f t="shared" si="44"/>
        <v>6.4862875598039782</v>
      </c>
    </row>
    <row r="153" spans="1:19" x14ac:dyDescent="0.25">
      <c r="A153" s="65">
        <f t="shared" si="45"/>
        <v>0.13200000000000009</v>
      </c>
      <c r="B153" s="63">
        <f t="shared" si="35"/>
        <v>0.39600000000000024</v>
      </c>
      <c r="C153" s="64">
        <f t="shared" si="36"/>
        <v>0.6992481203007519</v>
      </c>
      <c r="D153" s="28">
        <f t="shared" si="37"/>
        <v>0.57807186593187276</v>
      </c>
      <c r="E153" s="64">
        <f t="shared" si="38"/>
        <v>174.81203007518798</v>
      </c>
      <c r="F153" s="64">
        <f t="shared" si="39"/>
        <v>144.51796648296818</v>
      </c>
      <c r="G153" s="36">
        <f t="shared" ref="G153:G161" si="54">((1/12)*(1/($B$14/$B$12)^3)+(1/($B$14/$B$12))*(C153-0.5*(1/($B$14/$B$12)))^2+B153*(1-C153)^2)*$B$11*$B$14^3</f>
        <v>2994360902.2556391</v>
      </c>
      <c r="H153" s="61">
        <f t="shared" ref="H153:H161" si="55">(B153*(1-D153)*(1-(D153/3)))*$B$11*$B$14^3</f>
        <v>2107626713.0623374</v>
      </c>
      <c r="I153" s="64">
        <f t="shared" ref="I153:I161" si="56">$F$5*G153*1000/1000000000000</f>
        <v>31416.641160752391</v>
      </c>
      <c r="J153" s="64">
        <f t="shared" ref="J153:J161" si="57">$F$5*H153*1000/1000000000000</f>
        <v>22113.083327803393</v>
      </c>
      <c r="K153" s="64">
        <f t="shared" si="40"/>
        <v>3.1967727909429295</v>
      </c>
      <c r="L153" s="64">
        <f t="shared" si="41"/>
        <v>4.5417394832151334</v>
      </c>
      <c r="M153" s="64">
        <f t="shared" ref="M153:M161" si="58">L153*$N$9+K153*(1-$N$9)</f>
        <v>4.2428579960435329</v>
      </c>
      <c r="N153" s="79">
        <f t="shared" ref="N153:N161" si="59">B153*$B$10*10^3*$B$11*$B$14*($B$12-$B$13-E153)/G153</f>
        <v>4.9717514124293812E-4</v>
      </c>
      <c r="O153" s="80">
        <f t="shared" ref="O153:O161" si="60">B153*$B$10*10^3*$B$11*$B$14*($B$12-$B$13-F153)/H153</f>
        <v>9.9094600134509605E-4</v>
      </c>
      <c r="P153" s="63">
        <f t="shared" si="42"/>
        <v>1.2584745762711871</v>
      </c>
      <c r="Q153" s="64">
        <f t="shared" si="43"/>
        <v>2.5083320659047743</v>
      </c>
      <c r="R153" s="64">
        <f t="shared" ref="R153:R161" si="61">$N$9*Q153+(1-$N$9)*P153</f>
        <v>2.2305859570973103</v>
      </c>
      <c r="S153" s="66">
        <f t="shared" si="44"/>
        <v>6.4734439531408432</v>
      </c>
    </row>
    <row r="154" spans="1:19" x14ac:dyDescent="0.25">
      <c r="A154" s="65">
        <f t="shared" si="45"/>
        <v>0.13300000000000009</v>
      </c>
      <c r="B154" s="63">
        <f t="shared" ref="B154:B161" si="62">A154*(1+$B$9)</f>
        <v>0.39900000000000024</v>
      </c>
      <c r="C154" s="64">
        <f t="shared" ref="C154:C161" si="63">(0.5*(1/($B$14/$B$12)^2)+B154)/((1/($B$14/$B$12))+B154)</f>
        <v>0.69981238273921209</v>
      </c>
      <c r="D154" s="28">
        <f t="shared" ref="D154:D161" si="64">B154*(-1+(1+(2/(B154)))^(1/2))</f>
        <v>0.57936649574686483</v>
      </c>
      <c r="E154" s="64">
        <f t="shared" ref="E154:E161" si="65">C154*$B$14</f>
        <v>174.95309568480303</v>
      </c>
      <c r="F154" s="64">
        <f t="shared" ref="F154:F161" si="66">D154*$B$14</f>
        <v>144.84162393671622</v>
      </c>
      <c r="G154" s="36">
        <f t="shared" si="54"/>
        <v>2998592870.5440898</v>
      </c>
      <c r="H154" s="61">
        <f t="shared" si="55"/>
        <v>2115945946.9229729</v>
      </c>
      <c r="I154" s="64">
        <f t="shared" si="56"/>
        <v>31461.042698663798</v>
      </c>
      <c r="J154" s="64">
        <f t="shared" si="57"/>
        <v>22200.368192074457</v>
      </c>
      <c r="K154" s="64">
        <f t="shared" ref="K154:K161" si="67">(5*($F$1)*$B$1^4)/(384*I154)*1000</f>
        <v>3.1922611277526558</v>
      </c>
      <c r="L154" s="64">
        <f t="shared" ref="L154:L161" si="68">(5*($F$1)*$B$1^4)/(384*J154)*1000</f>
        <v>4.5238827922396876</v>
      </c>
      <c r="M154" s="64">
        <f t="shared" si="58"/>
        <v>4.2279668667981252</v>
      </c>
      <c r="N154" s="79">
        <f t="shared" si="59"/>
        <v>4.9929610511496966E-4</v>
      </c>
      <c r="O154" s="80">
        <f t="shared" si="60"/>
        <v>9.9147598997663964E-4</v>
      </c>
      <c r="P154" s="63">
        <f t="shared" ref="P154:P161" si="69">N154*$B$1^2/8*1000</f>
        <v>1.2638432660722669</v>
      </c>
      <c r="Q154" s="64">
        <f t="shared" ref="Q154:Q161" si="70">O154*$B$1^2/8*1000</f>
        <v>2.509673599628369</v>
      </c>
      <c r="R154" s="64">
        <f t="shared" si="61"/>
        <v>2.2328224143936799</v>
      </c>
      <c r="S154" s="66">
        <f t="shared" ref="S154:S161" si="71">R154+M154</f>
        <v>6.4607892811918051</v>
      </c>
    </row>
    <row r="155" spans="1:19" x14ac:dyDescent="0.25">
      <c r="A155" s="65">
        <f t="shared" ref="A155:A161" si="72">A154+0.001</f>
        <v>0.13400000000000009</v>
      </c>
      <c r="B155" s="63">
        <f t="shared" si="62"/>
        <v>0.40200000000000025</v>
      </c>
      <c r="C155" s="64">
        <f t="shared" si="63"/>
        <v>0.70037453183520593</v>
      </c>
      <c r="D155" s="28">
        <f t="shared" si="64"/>
        <v>0.58065151503470458</v>
      </c>
      <c r="E155" s="64">
        <f t="shared" si="65"/>
        <v>175.09363295880149</v>
      </c>
      <c r="F155" s="64">
        <f t="shared" si="66"/>
        <v>145.16287875867616</v>
      </c>
      <c r="G155" s="36">
        <f t="shared" si="54"/>
        <v>3002808988.7640448</v>
      </c>
      <c r="H155" s="61">
        <f t="shared" si="55"/>
        <v>2124214317.4628048</v>
      </c>
      <c r="I155" s="64">
        <f t="shared" si="56"/>
        <v>31505.27793868041</v>
      </c>
      <c r="J155" s="64">
        <f t="shared" si="57"/>
        <v>22287.11940166925</v>
      </c>
      <c r="K155" s="64">
        <f t="shared" si="67"/>
        <v>3.1877790077263954</v>
      </c>
      <c r="L155" s="64">
        <f t="shared" si="68"/>
        <v>4.5062738631888353</v>
      </c>
      <c r="M155" s="64">
        <f t="shared" si="58"/>
        <v>4.213275006419404</v>
      </c>
      <c r="N155" s="79">
        <f t="shared" si="59"/>
        <v>5.0140318054256352E-4</v>
      </c>
      <c r="O155" s="80">
        <f t="shared" si="60"/>
        <v>9.9200260521147151E-4</v>
      </c>
      <c r="P155" s="63">
        <f t="shared" si="69"/>
        <v>1.2691768007483639</v>
      </c>
      <c r="Q155" s="64">
        <f t="shared" si="70"/>
        <v>2.5110065944415374</v>
      </c>
      <c r="R155" s="64">
        <f t="shared" si="61"/>
        <v>2.2350444180652769</v>
      </c>
      <c r="S155" s="66">
        <f t="shared" si="71"/>
        <v>6.4483194244846809</v>
      </c>
    </row>
    <row r="156" spans="1:19" x14ac:dyDescent="0.25">
      <c r="A156" s="65">
        <f t="shared" si="72"/>
        <v>0.13500000000000009</v>
      </c>
      <c r="B156" s="63">
        <f t="shared" si="62"/>
        <v>0.40500000000000025</v>
      </c>
      <c r="C156" s="64">
        <f t="shared" si="63"/>
        <v>0.70093457943925219</v>
      </c>
      <c r="D156" s="28">
        <f t="shared" si="64"/>
        <v>0.58192704897575898</v>
      </c>
      <c r="E156" s="64">
        <f t="shared" si="65"/>
        <v>175.23364485981304</v>
      </c>
      <c r="F156" s="64">
        <f t="shared" si="66"/>
        <v>145.48176224393976</v>
      </c>
      <c r="G156" s="36">
        <f t="shared" si="54"/>
        <v>3007009345.7943921</v>
      </c>
      <c r="H156" s="61">
        <f t="shared" si="55"/>
        <v>2132432355.4311094</v>
      </c>
      <c r="I156" s="64">
        <f t="shared" si="56"/>
        <v>31549.347813313776</v>
      </c>
      <c r="J156" s="64">
        <f t="shared" si="57"/>
        <v>22373.342525174899</v>
      </c>
      <c r="K156" s="64">
        <f t="shared" si="67"/>
        <v>3.1833261416303777</v>
      </c>
      <c r="L156" s="64">
        <f t="shared" si="68"/>
        <v>4.4889074367186375</v>
      </c>
      <c r="M156" s="64">
        <f t="shared" si="58"/>
        <v>4.1987782600323573</v>
      </c>
      <c r="N156" s="79">
        <f t="shared" si="59"/>
        <v>5.0349650349650423E-4</v>
      </c>
      <c r="O156" s="80">
        <f t="shared" si="60"/>
        <v>9.9252588677418291E-4</v>
      </c>
      <c r="P156" s="63">
        <f t="shared" si="69"/>
        <v>1.2744755244755264</v>
      </c>
      <c r="Q156" s="64">
        <f t="shared" si="70"/>
        <v>2.5123311508971504</v>
      </c>
      <c r="R156" s="64">
        <f t="shared" si="61"/>
        <v>2.2372521228034561</v>
      </c>
      <c r="S156" s="66">
        <f t="shared" si="71"/>
        <v>6.4360303828358134</v>
      </c>
    </row>
    <row r="157" spans="1:19" x14ac:dyDescent="0.25">
      <c r="A157" s="65">
        <f t="shared" si="72"/>
        <v>0.13600000000000009</v>
      </c>
      <c r="B157" s="63">
        <f t="shared" si="62"/>
        <v>0.40800000000000025</v>
      </c>
      <c r="C157" s="64">
        <f t="shared" si="63"/>
        <v>0.70149253731343286</v>
      </c>
      <c r="D157" s="28">
        <f t="shared" si="64"/>
        <v>0.58319322031579701</v>
      </c>
      <c r="E157" s="64">
        <f t="shared" si="65"/>
        <v>175.37313432835822</v>
      </c>
      <c r="F157" s="64">
        <f t="shared" si="66"/>
        <v>145.79830507894926</v>
      </c>
      <c r="G157" s="36">
        <f t="shared" si="54"/>
        <v>3011194029.8507462</v>
      </c>
      <c r="H157" s="61">
        <f t="shared" si="55"/>
        <v>2140600583.2881353</v>
      </c>
      <c r="I157" s="64">
        <f t="shared" si="56"/>
        <v>31593.253248116427</v>
      </c>
      <c r="J157" s="64">
        <f t="shared" si="57"/>
        <v>22459.043044210575</v>
      </c>
      <c r="K157" s="64">
        <f t="shared" si="67"/>
        <v>3.1789022439940919</v>
      </c>
      <c r="L157" s="64">
        <f t="shared" si="68"/>
        <v>4.4717784033723538</v>
      </c>
      <c r="M157" s="64">
        <f t="shared" si="58"/>
        <v>4.1844725901771849</v>
      </c>
      <c r="N157" s="79">
        <f t="shared" si="59"/>
        <v>5.0557620817843899E-4</v>
      </c>
      <c r="O157" s="80">
        <f t="shared" si="60"/>
        <v>9.9304587366045075E-4</v>
      </c>
      <c r="P157" s="63">
        <f t="shared" si="69"/>
        <v>1.2797397769516738</v>
      </c>
      <c r="Q157" s="64">
        <f t="shared" si="70"/>
        <v>2.5136473677030158</v>
      </c>
      <c r="R157" s="64">
        <f t="shared" si="61"/>
        <v>2.2394456808693843</v>
      </c>
      <c r="S157" s="66">
        <f t="shared" si="71"/>
        <v>6.4239182710465688</v>
      </c>
    </row>
    <row r="158" spans="1:19" x14ac:dyDescent="0.25">
      <c r="A158" s="65">
        <f t="shared" si="72"/>
        <v>0.13700000000000009</v>
      </c>
      <c r="B158" s="63">
        <f t="shared" si="62"/>
        <v>0.41100000000000025</v>
      </c>
      <c r="C158" s="64">
        <f t="shared" si="63"/>
        <v>0.70204841713221611</v>
      </c>
      <c r="D158" s="28">
        <f t="shared" si="64"/>
        <v>0.58445014942989493</v>
      </c>
      <c r="E158" s="64">
        <f t="shared" si="65"/>
        <v>175.51210428305401</v>
      </c>
      <c r="F158" s="64">
        <f t="shared" si="66"/>
        <v>146.11253735747374</v>
      </c>
      <c r="G158" s="36">
        <f t="shared" si="54"/>
        <v>3015363128.4916196</v>
      </c>
      <c r="H158" s="61">
        <f t="shared" si="55"/>
        <v>2148719515.3831172</v>
      </c>
      <c r="I158" s="64">
        <f t="shared" si="56"/>
        <v>31636.995161746625</v>
      </c>
      <c r="J158" s="64">
        <f t="shared" si="57"/>
        <v>22544.226355295228</v>
      </c>
      <c r="K158" s="64">
        <f t="shared" si="67"/>
        <v>3.1745070330492879</v>
      </c>
      <c r="L158" s="64">
        <f t="shared" si="68"/>
        <v>4.4548817982357303</v>
      </c>
      <c r="M158" s="64">
        <f t="shared" si="58"/>
        <v>4.1703540726387427</v>
      </c>
      <c r="N158" s="79">
        <f t="shared" si="59"/>
        <v>5.0764242704956031E-4</v>
      </c>
      <c r="O158" s="80">
        <f t="shared" si="60"/>
        <v>9.9356260415555688E-4</v>
      </c>
      <c r="P158" s="63">
        <f t="shared" si="69"/>
        <v>1.2849698934691995</v>
      </c>
      <c r="Q158" s="64">
        <f t="shared" si="70"/>
        <v>2.5149553417687533</v>
      </c>
      <c r="R158" s="64">
        <f t="shared" si="61"/>
        <v>2.2416252421466303</v>
      </c>
      <c r="S158" s="66">
        <f t="shared" si="71"/>
        <v>6.4119793147853734</v>
      </c>
    </row>
    <row r="159" spans="1:19" x14ac:dyDescent="0.25">
      <c r="A159" s="65">
        <f t="shared" si="72"/>
        <v>0.13800000000000009</v>
      </c>
      <c r="B159" s="63">
        <f t="shared" si="62"/>
        <v>0.41400000000000026</v>
      </c>
      <c r="C159" s="64">
        <f t="shared" si="63"/>
        <v>0.70260223048327131</v>
      </c>
      <c r="D159" s="28">
        <f t="shared" si="64"/>
        <v>0.58569795438422301</v>
      </c>
      <c r="E159" s="64">
        <f t="shared" si="65"/>
        <v>175.65055762081784</v>
      </c>
      <c r="F159" s="64">
        <f t="shared" si="66"/>
        <v>146.42448859605574</v>
      </c>
      <c r="G159" s="36">
        <f t="shared" si="54"/>
        <v>3019516728.6245351</v>
      </c>
      <c r="H159" s="61">
        <f t="shared" si="55"/>
        <v>2156789658.1273456</v>
      </c>
      <c r="I159" s="64">
        <f t="shared" si="56"/>
        <v>31680.574466032474</v>
      </c>
      <c r="J159" s="64">
        <f t="shared" si="57"/>
        <v>22628.8977716634</v>
      </c>
      <c r="K159" s="64">
        <f t="shared" si="67"/>
        <v>3.1701402306701469</v>
      </c>
      <c r="L159" s="64">
        <f t="shared" si="68"/>
        <v>4.4382127958205189</v>
      </c>
      <c r="M159" s="64">
        <f t="shared" si="58"/>
        <v>4.1564188924537699</v>
      </c>
      <c r="N159" s="79">
        <f t="shared" si="59"/>
        <v>5.0969529085872632E-4</v>
      </c>
      <c r="O159" s="80">
        <f t="shared" si="60"/>
        <v>9.94076115852303E-4</v>
      </c>
      <c r="P159" s="63">
        <f t="shared" si="69"/>
        <v>1.2901662049861511</v>
      </c>
      <c r="Q159" s="64">
        <f t="shared" si="70"/>
        <v>2.516255168251142</v>
      </c>
      <c r="R159" s="64">
        <f t="shared" si="61"/>
        <v>2.2437909541922552</v>
      </c>
      <c r="S159" s="66">
        <f t="shared" si="71"/>
        <v>6.4002098466460247</v>
      </c>
    </row>
    <row r="160" spans="1:19" x14ac:dyDescent="0.25">
      <c r="A160" s="65">
        <f t="shared" si="72"/>
        <v>0.1390000000000001</v>
      </c>
      <c r="B160" s="63">
        <f t="shared" si="62"/>
        <v>0.41700000000000026</v>
      </c>
      <c r="C160" s="64">
        <f t="shared" si="63"/>
        <v>0.70315398886827452</v>
      </c>
      <c r="D160" s="28">
        <f t="shared" si="64"/>
        <v>0.58693675099579867</v>
      </c>
      <c r="E160" s="64">
        <f t="shared" si="65"/>
        <v>175.78849721706862</v>
      </c>
      <c r="F160" s="64">
        <f t="shared" si="66"/>
        <v>146.73418774894967</v>
      </c>
      <c r="G160" s="36">
        <f t="shared" si="54"/>
        <v>3023654916.5120592</v>
      </c>
      <c r="H160" s="61">
        <f t="shared" si="55"/>
        <v>2164811510.1624546</v>
      </c>
      <c r="I160" s="64">
        <f t="shared" si="56"/>
        <v>31723.992066035265</v>
      </c>
      <c r="J160" s="64">
        <f t="shared" si="57"/>
        <v>22713.062525030917</v>
      </c>
      <c r="K160" s="64">
        <f t="shared" si="67"/>
        <v>3.1658015623146167</v>
      </c>
      <c r="L160" s="64">
        <f t="shared" si="68"/>
        <v>4.4217667051649281</v>
      </c>
      <c r="M160" s="64">
        <f t="shared" si="58"/>
        <v>4.1426633400870809</v>
      </c>
      <c r="N160" s="79">
        <f t="shared" si="59"/>
        <v>5.1173492867004193E-4</v>
      </c>
      <c r="O160" s="80">
        <f t="shared" si="60"/>
        <v>9.9458644566834641E-4</v>
      </c>
      <c r="P160" s="63">
        <f t="shared" si="69"/>
        <v>1.2953290381960436</v>
      </c>
      <c r="Q160" s="64">
        <f t="shared" si="70"/>
        <v>2.5175469405980015</v>
      </c>
      <c r="R160" s="64">
        <f t="shared" si="61"/>
        <v>2.2459429622864553</v>
      </c>
      <c r="S160" s="66">
        <f t="shared" si="71"/>
        <v>6.3886063023735362</v>
      </c>
    </row>
    <row r="161" spans="1:19" ht="15.75" thickBot="1" x14ac:dyDescent="0.3">
      <c r="A161" s="67">
        <f t="shared" si="72"/>
        <v>0.1400000000000001</v>
      </c>
      <c r="B161" s="68">
        <f t="shared" si="62"/>
        <v>0.42000000000000026</v>
      </c>
      <c r="C161" s="69">
        <f t="shared" si="63"/>
        <v>0.70370370370370372</v>
      </c>
      <c r="D161" s="112">
        <f t="shared" si="64"/>
        <v>0.58816665289028502</v>
      </c>
      <c r="E161" s="69">
        <f t="shared" si="65"/>
        <v>175.92592592592592</v>
      </c>
      <c r="F161" s="69">
        <f t="shared" si="66"/>
        <v>147.04166322257126</v>
      </c>
      <c r="G161" s="70">
        <f t="shared" si="54"/>
        <v>3027777777.7777777</v>
      </c>
      <c r="H161" s="71">
        <f t="shared" si="55"/>
        <v>2172785562.5241098</v>
      </c>
      <c r="I161" s="69">
        <f t="shared" si="56"/>
        <v>31767.248860112111</v>
      </c>
      <c r="J161" s="69">
        <f t="shared" si="57"/>
        <v>22796.725767312248</v>
      </c>
      <c r="K161" s="69">
        <f t="shared" si="67"/>
        <v>3.1614907569668755</v>
      </c>
      <c r="L161" s="69">
        <f t="shared" si="68"/>
        <v>4.4055389651402539</v>
      </c>
      <c r="M161" s="69">
        <f t="shared" si="58"/>
        <v>4.1290838077683922</v>
      </c>
      <c r="N161" s="84">
        <f t="shared" si="59"/>
        <v>5.1376146788990862E-4</v>
      </c>
      <c r="O161" s="85">
        <f t="shared" si="60"/>
        <v>9.950936298629854E-4</v>
      </c>
      <c r="P161" s="68">
        <f t="shared" si="69"/>
        <v>1.3004587155963312</v>
      </c>
      <c r="Q161" s="69">
        <f t="shared" si="70"/>
        <v>2.518830750590682</v>
      </c>
      <c r="R161" s="69">
        <f t="shared" si="61"/>
        <v>2.2480814094808261</v>
      </c>
      <c r="S161" s="73">
        <f t="shared" si="71"/>
        <v>6.3771652172492184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61"/>
  <sheetViews>
    <sheetView tabSelected="1" topLeftCell="B1" workbookViewId="0">
      <selection activeCell="N13" sqref="N13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8" max="8" width="12" bestFit="1" customWidth="1"/>
    <col min="10" max="10" width="14.5703125" bestFit="1" customWidth="1"/>
    <col min="13" max="13" width="12.85546875" customWidth="1"/>
    <col min="14" max="14" width="12.5703125" bestFit="1" customWidth="1"/>
    <col min="15" max="15" width="9.5703125" bestFit="1" customWidth="1"/>
    <col min="16" max="16" width="8.5703125" bestFit="1" customWidth="1"/>
    <col min="17" max="17" width="7.5703125" customWidth="1"/>
    <col min="18" max="18" width="9.28515625" customWidth="1"/>
    <col min="19" max="19" width="8" customWidth="1"/>
    <col min="20" max="20" width="8.28515625" customWidth="1"/>
  </cols>
  <sheetData>
    <row r="1" spans="1:19" ht="15.75" thickBot="1" x14ac:dyDescent="0.3">
      <c r="A1" s="26" t="s">
        <v>0</v>
      </c>
      <c r="B1" s="4">
        <v>4.5</v>
      </c>
      <c r="C1" s="1" t="s">
        <v>15</v>
      </c>
      <c r="E1" s="7" t="s">
        <v>32</v>
      </c>
      <c r="F1" s="12">
        <f>B3+B4*B5</f>
        <v>18.809735413443658</v>
      </c>
      <c r="G1" s="13" t="s">
        <v>17</v>
      </c>
      <c r="I1" s="118" t="s">
        <v>50</v>
      </c>
      <c r="J1" s="30">
        <f>1.35*(B3)+1.5*B4</f>
        <v>31.634555013518881</v>
      </c>
      <c r="K1" s="13" t="s">
        <v>17</v>
      </c>
      <c r="M1" s="22" t="s">
        <v>87</v>
      </c>
      <c r="N1" s="34">
        <f>(5*(F1)*B1^4)/(384*F5*10^3*F13*10^(-12))*1000</f>
        <v>3.9760299389938827</v>
      </c>
      <c r="O1" s="21" t="s">
        <v>12</v>
      </c>
      <c r="Q1" s="48"/>
      <c r="R1" s="50"/>
      <c r="S1" s="36"/>
    </row>
    <row r="2" spans="1:19" ht="15.75" thickBot="1" x14ac:dyDescent="0.3">
      <c r="A2" s="27" t="s">
        <v>64</v>
      </c>
      <c r="B2" s="29">
        <f>F17*8/B1^2</f>
        <v>22.799679289022613</v>
      </c>
      <c r="C2" s="2" t="s">
        <v>17</v>
      </c>
      <c r="E2" s="9" t="s">
        <v>19</v>
      </c>
      <c r="F2" s="54">
        <f>B3+B4</f>
        <v>22.799679289022613</v>
      </c>
      <c r="G2" s="16" t="s">
        <v>17</v>
      </c>
      <c r="I2" s="121" t="s">
        <v>51</v>
      </c>
      <c r="J2" s="31">
        <f>J1*B1^2/8</f>
        <v>80.074967377969671</v>
      </c>
      <c r="K2" s="15" t="s">
        <v>17</v>
      </c>
      <c r="M2" s="24" t="s">
        <v>49</v>
      </c>
      <c r="N2" s="33">
        <f>J15*((B1^2)/8)*1000</f>
        <v>0.3076126680101991</v>
      </c>
      <c r="O2" s="25" t="s">
        <v>12</v>
      </c>
      <c r="Q2" s="36"/>
      <c r="R2" s="36"/>
      <c r="S2" s="36"/>
    </row>
    <row r="3" spans="1:19" ht="15.75" thickBot="1" x14ac:dyDescent="0.3">
      <c r="A3" s="27" t="s">
        <v>60</v>
      </c>
      <c r="B3" s="29">
        <f>B2*B6</f>
        <v>17.099759466766962</v>
      </c>
      <c r="C3" s="2" t="s">
        <v>17</v>
      </c>
      <c r="I3" s="122" t="s">
        <v>77</v>
      </c>
      <c r="J3" s="125">
        <f>J2*10^6/(B17*B11*B14^2)</f>
        <v>7.6871968682850872E-2</v>
      </c>
      <c r="K3" s="15"/>
      <c r="M3" s="22" t="s">
        <v>30</v>
      </c>
      <c r="N3" s="34">
        <f>(1/J9)*(B12/B14)^3*(J14*N1+J11*N2)</f>
        <v>5.6694876561832741</v>
      </c>
      <c r="O3" s="21" t="s">
        <v>12</v>
      </c>
      <c r="Q3" s="36"/>
      <c r="R3" s="28"/>
      <c r="S3" s="36"/>
    </row>
    <row r="4" spans="1:19" x14ac:dyDescent="0.25">
      <c r="A4" s="27" t="s">
        <v>61</v>
      </c>
      <c r="B4" s="29">
        <f>B2*B7</f>
        <v>5.6999198222556533</v>
      </c>
      <c r="C4" s="2" t="s">
        <v>17</v>
      </c>
      <c r="E4" s="7" t="s">
        <v>8</v>
      </c>
      <c r="F4" s="30">
        <f>1.05*10000*(B15+8)^(1/3)</f>
        <v>33679.110464956182</v>
      </c>
      <c r="G4" s="13" t="s">
        <v>7</v>
      </c>
      <c r="I4" s="122" t="s">
        <v>80</v>
      </c>
      <c r="J4" s="125">
        <f>1-(1-2*J3)^(1/2)</f>
        <v>8.0078230155249397E-2</v>
      </c>
      <c r="K4" s="15"/>
      <c r="Q4" s="36"/>
      <c r="R4" s="28"/>
      <c r="S4" s="36"/>
    </row>
    <row r="5" spans="1:19" x14ac:dyDescent="0.25">
      <c r="A5" s="27" t="s">
        <v>14</v>
      </c>
      <c r="B5" s="5">
        <v>0.3</v>
      </c>
      <c r="C5" s="2"/>
      <c r="E5" s="8" t="s">
        <v>70</v>
      </c>
      <c r="F5" s="31">
        <f>F4/(1+B9)</f>
        <v>11226.370154985394</v>
      </c>
      <c r="G5" s="15" t="s">
        <v>7</v>
      </c>
      <c r="I5" s="124"/>
      <c r="J5" s="31">
        <f>J4*B17/B18*B11*B14</f>
        <v>767.4163723211401</v>
      </c>
      <c r="K5" s="15" t="s">
        <v>13</v>
      </c>
      <c r="L5" t="str">
        <f>IF(F15&gt;J5,"OK","NO OK")</f>
        <v>OK</v>
      </c>
      <c r="Q5" s="36"/>
      <c r="R5" s="28"/>
      <c r="S5" s="36"/>
    </row>
    <row r="6" spans="1:19" ht="15.75" thickBot="1" x14ac:dyDescent="0.3">
      <c r="A6" s="27" t="s">
        <v>62</v>
      </c>
      <c r="B6" s="5">
        <v>0.75</v>
      </c>
      <c r="C6" s="2"/>
      <c r="E6" s="9" t="s">
        <v>56</v>
      </c>
      <c r="F6" s="59">
        <f>0.3*B15^(2/3)</f>
        <v>2.5649639200150443</v>
      </c>
      <c r="G6" s="16" t="s">
        <v>7</v>
      </c>
      <c r="I6" s="122" t="s">
        <v>83</v>
      </c>
      <c r="J6" s="31">
        <f>0.9*B12</f>
        <v>270</v>
      </c>
      <c r="K6" s="15" t="s">
        <v>12</v>
      </c>
      <c r="Q6" s="36"/>
      <c r="R6" s="28"/>
      <c r="S6" s="36"/>
    </row>
    <row r="7" spans="1:19" ht="15.75" thickBot="1" x14ac:dyDescent="0.3">
      <c r="A7" s="27" t="s">
        <v>63</v>
      </c>
      <c r="B7" s="5">
        <v>0.25</v>
      </c>
      <c r="C7" s="2"/>
      <c r="E7" s="36"/>
      <c r="F7" s="28"/>
      <c r="G7" s="36"/>
      <c r="I7" s="122" t="s">
        <v>52</v>
      </c>
      <c r="J7" s="32">
        <f>J5*(B14-(B12/2))</f>
        <v>76741.637232114008</v>
      </c>
      <c r="K7" s="15" t="s">
        <v>45</v>
      </c>
      <c r="N7" s="36"/>
      <c r="O7" s="36"/>
      <c r="P7" s="36"/>
      <c r="Q7" s="36"/>
      <c r="R7" s="28"/>
      <c r="S7" s="36"/>
    </row>
    <row r="8" spans="1:19" x14ac:dyDescent="0.25">
      <c r="A8" s="27" t="s">
        <v>67</v>
      </c>
      <c r="B8" s="5">
        <v>1.5</v>
      </c>
      <c r="C8" s="2"/>
      <c r="E8" s="7" t="s">
        <v>10</v>
      </c>
      <c r="F8" s="88">
        <f>B19/F4</f>
        <v>5.938399121559466</v>
      </c>
      <c r="G8" s="36"/>
      <c r="I8" s="122" t="s">
        <v>78</v>
      </c>
      <c r="J8" s="125">
        <f>1-(1-(1.05/3)*(F6/B17)*(1.35+((1.5-1.35)*(B4/F2))*((B12/J6)^(2))))^(1/2)</f>
        <v>3.8340206754313377E-2</v>
      </c>
      <c r="K8" s="15"/>
      <c r="N8" s="48"/>
      <c r="O8" s="36"/>
      <c r="P8" s="36"/>
      <c r="Q8" s="36"/>
      <c r="R8" s="28"/>
      <c r="S8" s="36"/>
    </row>
    <row r="9" spans="1:19" x14ac:dyDescent="0.25">
      <c r="A9" s="27" t="s">
        <v>34</v>
      </c>
      <c r="B9" s="5">
        <v>2</v>
      </c>
      <c r="C9" s="37"/>
      <c r="E9" s="8" t="s">
        <v>79</v>
      </c>
      <c r="F9" s="60">
        <f>B19/F5</f>
        <v>17.815197364678397</v>
      </c>
      <c r="G9" s="36"/>
      <c r="I9" s="122" t="s">
        <v>53</v>
      </c>
      <c r="J9" s="75">
        <f>((0.045*B17+1.8)*J4)-(5*10^(-3)*B17)+0.7</f>
        <v>0.82086615356255255</v>
      </c>
      <c r="K9" s="15"/>
      <c r="N9" s="48"/>
      <c r="O9" s="28"/>
      <c r="P9" s="36"/>
      <c r="Q9" s="36"/>
    </row>
    <row r="10" spans="1:19" x14ac:dyDescent="0.25">
      <c r="A10" s="27" t="s">
        <v>69</v>
      </c>
      <c r="B10" s="58">
        <f>200*10^-6</f>
        <v>1.9999999999999998E-4</v>
      </c>
      <c r="C10" s="37"/>
      <c r="E10" s="8" t="s">
        <v>31</v>
      </c>
      <c r="F10" s="89">
        <v>7.0000000000000001E-3</v>
      </c>
      <c r="G10" s="36"/>
      <c r="I10" s="122" t="s">
        <v>84</v>
      </c>
      <c r="J10" s="126">
        <f>J5/(B11*B14)</f>
        <v>3.0696654892845604E-3</v>
      </c>
      <c r="K10" s="15"/>
      <c r="N10" s="36"/>
      <c r="O10" s="93"/>
      <c r="P10" s="36"/>
      <c r="Q10" s="36"/>
    </row>
    <row r="11" spans="1:19" ht="15.75" thickBot="1" x14ac:dyDescent="0.3">
      <c r="A11" s="27" t="s">
        <v>1</v>
      </c>
      <c r="B11" s="5">
        <v>1000</v>
      </c>
      <c r="C11" s="2" t="s">
        <v>12</v>
      </c>
      <c r="E11" s="9" t="s">
        <v>65</v>
      </c>
      <c r="F11" s="76">
        <f>F8*F10</f>
        <v>4.1568793850916261E-2</v>
      </c>
      <c r="G11" s="36"/>
      <c r="I11" s="122" t="s">
        <v>54</v>
      </c>
      <c r="J11" s="31">
        <f>455*J10^2-35*J10+1.6</f>
        <v>1.4968491029033681</v>
      </c>
      <c r="K11" s="15"/>
      <c r="N11" s="36"/>
      <c r="O11" s="36"/>
      <c r="P11" s="36"/>
      <c r="Q11" s="36"/>
    </row>
    <row r="12" spans="1:19" ht="15.75" thickBot="1" x14ac:dyDescent="0.3">
      <c r="A12" s="27" t="s">
        <v>2</v>
      </c>
      <c r="B12" s="5">
        <v>300</v>
      </c>
      <c r="C12" s="2" t="s">
        <v>12</v>
      </c>
      <c r="I12" s="122" t="s">
        <v>55</v>
      </c>
      <c r="J12" s="75">
        <f>F10</f>
        <v>7.0000000000000001E-3</v>
      </c>
      <c r="K12" s="15"/>
      <c r="N12" s="36"/>
      <c r="O12" s="36"/>
      <c r="P12" s="36"/>
      <c r="Q12" s="36"/>
    </row>
    <row r="13" spans="1:19" ht="15.75" customHeight="1" x14ac:dyDescent="0.25">
      <c r="A13" s="27" t="s">
        <v>24</v>
      </c>
      <c r="B13" s="5">
        <v>50</v>
      </c>
      <c r="C13" s="2" t="s">
        <v>12</v>
      </c>
      <c r="E13" s="7" t="s">
        <v>22</v>
      </c>
      <c r="F13" s="74">
        <f>(1/12)*B11*B12^3</f>
        <v>2250000000</v>
      </c>
      <c r="G13" s="13" t="s">
        <v>23</v>
      </c>
      <c r="I13" s="122" t="s">
        <v>85</v>
      </c>
      <c r="J13" s="31">
        <f>J12*B18/B17</f>
        <v>0.18260869565217391</v>
      </c>
      <c r="K13" s="15"/>
      <c r="N13" s="36"/>
      <c r="O13" s="36"/>
      <c r="P13" s="36"/>
      <c r="Q13" s="36"/>
    </row>
    <row r="14" spans="1:19" ht="15.75" customHeight="1" thickBot="1" x14ac:dyDescent="0.3">
      <c r="A14" s="27" t="s">
        <v>25</v>
      </c>
      <c r="B14" s="5">
        <f>B12-B13</f>
        <v>250</v>
      </c>
      <c r="C14" s="2" t="s">
        <v>12</v>
      </c>
      <c r="E14" s="8" t="s">
        <v>33</v>
      </c>
      <c r="F14" s="32">
        <f>B11*B12</f>
        <v>300000</v>
      </c>
      <c r="G14" s="15" t="s">
        <v>13</v>
      </c>
      <c r="I14" s="123" t="s">
        <v>86</v>
      </c>
      <c r="J14" s="59">
        <f>(J4/J13)^(0.7)</f>
        <v>0.56155863299715958</v>
      </c>
      <c r="K14" s="16"/>
      <c r="N14" s="36"/>
      <c r="O14" s="36"/>
      <c r="P14" s="36"/>
      <c r="Q14" s="36"/>
    </row>
    <row r="15" spans="1:19" ht="15" customHeight="1" thickBot="1" x14ac:dyDescent="0.3">
      <c r="A15" s="27" t="s">
        <v>3</v>
      </c>
      <c r="B15" s="5">
        <v>25</v>
      </c>
      <c r="C15" s="2" t="s">
        <v>7</v>
      </c>
      <c r="E15" s="9" t="s">
        <v>11</v>
      </c>
      <c r="F15" s="90">
        <f>F10*B11*B14</f>
        <v>1750</v>
      </c>
      <c r="G15" s="16" t="s">
        <v>13</v>
      </c>
      <c r="I15" s="36"/>
      <c r="J15" s="119">
        <f>(B19/F5)*B10*(J7/F13)*1000</f>
        <v>1.2152599230032558E-4</v>
      </c>
      <c r="K15" s="120" t="s">
        <v>46</v>
      </c>
      <c r="N15" s="92"/>
      <c r="O15" s="36"/>
      <c r="P15" s="36"/>
      <c r="Q15" s="36"/>
    </row>
    <row r="16" spans="1:19" ht="15" customHeight="1" thickBot="1" x14ac:dyDescent="0.3">
      <c r="A16" s="27" t="s">
        <v>4</v>
      </c>
      <c r="B16" s="5">
        <v>500</v>
      </c>
      <c r="C16" s="2" t="s">
        <v>7</v>
      </c>
      <c r="N16" s="36"/>
      <c r="O16" s="36"/>
      <c r="P16" s="36"/>
      <c r="Q16" s="36"/>
    </row>
    <row r="17" spans="1:19" ht="15.75" customHeight="1" x14ac:dyDescent="0.25">
      <c r="A17" s="27" t="s">
        <v>5</v>
      </c>
      <c r="B17" s="29">
        <f>B15/1.5</f>
        <v>16.666666666666668</v>
      </c>
      <c r="C17" s="2" t="s">
        <v>7</v>
      </c>
      <c r="E17" s="7" t="s">
        <v>20</v>
      </c>
      <c r="F17" s="12">
        <f>F18*B8</f>
        <v>57.711688200338493</v>
      </c>
      <c r="G17" s="13" t="s">
        <v>18</v>
      </c>
      <c r="N17" s="36"/>
      <c r="O17" s="36"/>
      <c r="P17" s="36"/>
      <c r="Q17" s="36"/>
    </row>
    <row r="18" spans="1:19" ht="15.75" customHeight="1" thickBot="1" x14ac:dyDescent="0.3">
      <c r="A18" s="27" t="s">
        <v>6</v>
      </c>
      <c r="B18" s="29">
        <f>B16/1.15</f>
        <v>434.78260869565219</v>
      </c>
      <c r="C18" s="2" t="s">
        <v>7</v>
      </c>
      <c r="E18" s="9" t="s">
        <v>16</v>
      </c>
      <c r="F18" s="54">
        <f>1/6*(B11*B12^2)*F6/1000000</f>
        <v>38.474458800225662</v>
      </c>
      <c r="G18" s="16" t="s">
        <v>18</v>
      </c>
    </row>
    <row r="19" spans="1:19" ht="15.75" thickBot="1" x14ac:dyDescent="0.3">
      <c r="A19" s="49" t="s">
        <v>9</v>
      </c>
      <c r="B19" s="6">
        <f>2*10^5</f>
        <v>200000</v>
      </c>
      <c r="C19" s="3" t="s">
        <v>7</v>
      </c>
      <c r="I19" s="36"/>
      <c r="J19" s="94"/>
      <c r="K19" s="36"/>
    </row>
    <row r="20" spans="1:19" x14ac:dyDescent="0.25">
      <c r="I20" s="36"/>
      <c r="J20" s="36"/>
      <c r="K20" s="36"/>
    </row>
    <row r="21" spans="1:19" x14ac:dyDescent="0.25">
      <c r="E21" s="36"/>
      <c r="F21" s="28"/>
      <c r="G21" s="36"/>
    </row>
    <row r="23" spans="1:19" ht="15.75" thickBot="1" x14ac:dyDescent="0.3"/>
    <row r="24" spans="1:19" ht="15.75" thickBot="1" x14ac:dyDescent="0.3">
      <c r="A24" s="81" t="s">
        <v>31</v>
      </c>
      <c r="B24" s="82" t="s">
        <v>65</v>
      </c>
      <c r="C24" s="82" t="s">
        <v>11</v>
      </c>
      <c r="D24" s="82" t="s">
        <v>81</v>
      </c>
      <c r="E24" s="82" t="s">
        <v>82</v>
      </c>
      <c r="F24" s="82" t="s">
        <v>88</v>
      </c>
      <c r="G24" s="82" t="s">
        <v>86</v>
      </c>
      <c r="H24" s="82" t="s">
        <v>89</v>
      </c>
      <c r="I24" s="82" t="s">
        <v>49</v>
      </c>
      <c r="J24" s="83" t="s">
        <v>30</v>
      </c>
      <c r="K24" s="96"/>
      <c r="L24" s="36"/>
      <c r="M24" s="36"/>
      <c r="N24" s="36"/>
      <c r="O24" s="36"/>
      <c r="P24" s="36"/>
      <c r="Q24" s="36"/>
      <c r="R24" s="36"/>
      <c r="S24" s="36"/>
    </row>
    <row r="25" spans="1:19" ht="15.75" thickBot="1" x14ac:dyDescent="0.3">
      <c r="A25" s="97">
        <v>5.0000000000000001E-3</v>
      </c>
      <c r="B25" s="98">
        <f t="shared" ref="B25:B40" si="0">A25*$F$8</f>
        <v>2.9691995607797332E-2</v>
      </c>
      <c r="C25" s="99">
        <f>A25*$B$11*$B$14</f>
        <v>1250</v>
      </c>
      <c r="D25" s="100" t="str">
        <f>IF(C25&gt;$J$5,"OK","NO OK")</f>
        <v>OK</v>
      </c>
      <c r="E25" s="87">
        <f>$J$5*($J$6-($B$12/2))</f>
        <v>92089.96467853681</v>
      </c>
      <c r="F25" s="101">
        <f>A25*$B$18/$B$17</f>
        <v>0.13043478260869568</v>
      </c>
      <c r="G25" s="101">
        <f>($J$4/F25)^(0.7)</f>
        <v>0.71069741064569392</v>
      </c>
      <c r="H25" s="102">
        <f t="shared" ref="H25:H40" si="1">($B$19/$F$5)*$B$10*(E25/$F$13)</f>
        <v>1.4583119076039072E-7</v>
      </c>
      <c r="I25" s="98">
        <f>H25*(($B$1^2)/8)*1000</f>
        <v>3.6913520161223898E-4</v>
      </c>
      <c r="J25" s="103">
        <f>(1/$J$9)*($B$12/$B$14)^3*(G25*$N$1+$J$11*I25)</f>
        <v>5.9496398948836147</v>
      </c>
      <c r="K25" s="64"/>
      <c r="L25" s="64"/>
      <c r="M25" s="64"/>
      <c r="N25" s="64"/>
      <c r="O25" s="64"/>
      <c r="P25" s="79"/>
      <c r="Q25" s="80"/>
      <c r="R25" s="63"/>
      <c r="S25" s="64"/>
    </row>
    <row r="26" spans="1:19" ht="15.75" thickBot="1" x14ac:dyDescent="0.3">
      <c r="A26" s="65">
        <f>A25+0.001</f>
        <v>6.0000000000000001E-3</v>
      </c>
      <c r="B26" s="63">
        <f t="shared" si="0"/>
        <v>3.56303947293568E-2</v>
      </c>
      <c r="C26" s="91">
        <f t="shared" ref="C26:C40" si="2">A26*$B$11*$B$14</f>
        <v>1500</v>
      </c>
      <c r="D26" s="95" t="str">
        <f t="shared" ref="D26:D40" si="3">IF(C26&gt;$J$5,"OK","NO OK")</f>
        <v>OK</v>
      </c>
      <c r="E26" s="87">
        <f t="shared" ref="E26:E40" si="4">$J$5*($J$6-($B$12/2))</f>
        <v>92089.96467853681</v>
      </c>
      <c r="F26" s="64">
        <f t="shared" ref="F26:F40" si="5">A26*$B$18/$B$17</f>
        <v>0.15652173913043477</v>
      </c>
      <c r="G26" s="64">
        <f t="shared" ref="G26:G40" si="6">($J$4/F26)^(0.7)</f>
        <v>0.6255439972017145</v>
      </c>
      <c r="H26" s="36">
        <f t="shared" si="1"/>
        <v>1.4583119076039072E-7</v>
      </c>
      <c r="I26" s="63">
        <f t="shared" ref="I26:I40" si="7">H26*(($B$1^2)/8)*1000</f>
        <v>3.6913520161223898E-4</v>
      </c>
      <c r="J26" s="66">
        <f t="shared" ref="J26:J40" si="8">(1/$J$9)*($B$12/$B$14)^3*(G26*$N$1+$J$11*I26)</f>
        <v>5.2369130828454873</v>
      </c>
      <c r="K26" s="64"/>
      <c r="L26" s="64"/>
      <c r="M26" s="64"/>
      <c r="N26" s="64"/>
      <c r="O26" s="64"/>
      <c r="P26" s="79"/>
      <c r="Q26" s="80"/>
      <c r="R26" s="63"/>
      <c r="S26" s="64"/>
    </row>
    <row r="27" spans="1:19" ht="15.75" thickBot="1" x14ac:dyDescent="0.3">
      <c r="A27" s="65">
        <f t="shared" ref="A27:A40" si="9">A26+0.001</f>
        <v>7.0000000000000001E-3</v>
      </c>
      <c r="B27" s="63">
        <f t="shared" si="0"/>
        <v>4.1568793850916261E-2</v>
      </c>
      <c r="C27" s="91">
        <f t="shared" si="2"/>
        <v>1750</v>
      </c>
      <c r="D27" s="95" t="str">
        <f t="shared" si="3"/>
        <v>OK</v>
      </c>
      <c r="E27" s="87">
        <f t="shared" si="4"/>
        <v>92089.96467853681</v>
      </c>
      <c r="F27" s="64">
        <f t="shared" si="5"/>
        <v>0.18260869565217391</v>
      </c>
      <c r="G27" s="64">
        <f t="shared" si="6"/>
        <v>0.56155863299715958</v>
      </c>
      <c r="H27" s="36">
        <f t="shared" si="1"/>
        <v>1.4583119076039072E-7</v>
      </c>
      <c r="I27" s="63">
        <f t="shared" si="7"/>
        <v>3.6913520161223898E-4</v>
      </c>
      <c r="J27" s="66">
        <f t="shared" si="8"/>
        <v>4.7013610385740856</v>
      </c>
      <c r="K27" s="64"/>
      <c r="L27" s="64"/>
      <c r="M27" s="64"/>
      <c r="N27" s="64"/>
      <c r="O27" s="64"/>
      <c r="P27" s="79"/>
      <c r="Q27" s="80"/>
      <c r="R27" s="63"/>
      <c r="S27" s="64"/>
    </row>
    <row r="28" spans="1:19" ht="15.75" thickBot="1" x14ac:dyDescent="0.3">
      <c r="A28" s="65">
        <f t="shared" si="9"/>
        <v>8.0000000000000002E-3</v>
      </c>
      <c r="B28" s="63">
        <f t="shared" si="0"/>
        <v>4.7507192972475729E-2</v>
      </c>
      <c r="C28" s="91">
        <f t="shared" si="2"/>
        <v>2000</v>
      </c>
      <c r="D28" s="95" t="str">
        <f t="shared" si="3"/>
        <v>OK</v>
      </c>
      <c r="E28" s="87">
        <f t="shared" si="4"/>
        <v>92089.96467853681</v>
      </c>
      <c r="F28" s="64">
        <f t="shared" si="5"/>
        <v>0.20869565217391306</v>
      </c>
      <c r="G28" s="64">
        <f t="shared" si="6"/>
        <v>0.51144712927263281</v>
      </c>
      <c r="H28" s="36">
        <f t="shared" si="1"/>
        <v>1.4583119076039072E-7</v>
      </c>
      <c r="I28" s="63">
        <f t="shared" si="7"/>
        <v>3.6913520161223898E-4</v>
      </c>
      <c r="J28" s="66">
        <f t="shared" si="8"/>
        <v>4.2819320239108576</v>
      </c>
      <c r="K28" s="64"/>
      <c r="L28" s="64"/>
      <c r="M28" s="64"/>
      <c r="N28" s="64"/>
      <c r="O28" s="64"/>
      <c r="P28" s="79"/>
      <c r="Q28" s="80"/>
      <c r="R28" s="63"/>
      <c r="S28" s="64"/>
    </row>
    <row r="29" spans="1:19" ht="15.75" thickBot="1" x14ac:dyDescent="0.3">
      <c r="A29" s="65">
        <f t="shared" si="9"/>
        <v>9.0000000000000011E-3</v>
      </c>
      <c r="B29" s="63">
        <f t="shared" si="0"/>
        <v>5.3445592094035203E-2</v>
      </c>
      <c r="C29" s="91">
        <f t="shared" si="2"/>
        <v>2250.0000000000005</v>
      </c>
      <c r="D29" s="95" t="str">
        <f t="shared" si="3"/>
        <v>OK</v>
      </c>
      <c r="E29" s="87">
        <f t="shared" si="4"/>
        <v>92089.96467853681</v>
      </c>
      <c r="F29" s="64">
        <f t="shared" si="5"/>
        <v>0.23478260869565218</v>
      </c>
      <c r="G29" s="64">
        <f t="shared" si="6"/>
        <v>0.47097079748879195</v>
      </c>
      <c r="H29" s="36">
        <f t="shared" si="1"/>
        <v>1.4583119076039072E-7</v>
      </c>
      <c r="I29" s="63">
        <f t="shared" si="7"/>
        <v>3.6913520161223898E-4</v>
      </c>
      <c r="J29" s="66">
        <f t="shared" si="8"/>
        <v>3.943148577087868</v>
      </c>
      <c r="K29" s="64"/>
      <c r="L29" s="64"/>
      <c r="M29" s="64"/>
      <c r="N29" s="64"/>
      <c r="O29" s="64"/>
      <c r="P29" s="79"/>
      <c r="Q29" s="80"/>
      <c r="R29" s="63"/>
      <c r="S29" s="64"/>
    </row>
    <row r="30" spans="1:19" ht="15.75" thickBot="1" x14ac:dyDescent="0.3">
      <c r="A30" s="65">
        <f t="shared" si="9"/>
        <v>1.0000000000000002E-2</v>
      </c>
      <c r="B30" s="63">
        <f t="shared" si="0"/>
        <v>5.9383991215594671E-2</v>
      </c>
      <c r="C30" s="91">
        <f t="shared" si="2"/>
        <v>2500.0000000000005</v>
      </c>
      <c r="D30" s="95" t="str">
        <f t="shared" si="3"/>
        <v>OK</v>
      </c>
      <c r="E30" s="87">
        <f t="shared" si="4"/>
        <v>92089.96467853681</v>
      </c>
      <c r="F30" s="64">
        <f t="shared" si="5"/>
        <v>0.26086956521739135</v>
      </c>
      <c r="G30" s="64">
        <f t="shared" si="6"/>
        <v>0.43748557334757193</v>
      </c>
      <c r="H30" s="36">
        <f t="shared" si="1"/>
        <v>1.4583119076039072E-7</v>
      </c>
      <c r="I30" s="63">
        <f t="shared" si="7"/>
        <v>3.6913520161223898E-4</v>
      </c>
      <c r="J30" s="66">
        <f t="shared" si="8"/>
        <v>3.6628801053106947</v>
      </c>
      <c r="K30" s="64"/>
      <c r="L30" s="64"/>
      <c r="M30" s="64"/>
      <c r="N30" s="64"/>
      <c r="O30" s="64"/>
      <c r="P30" s="79"/>
      <c r="Q30" s="80"/>
      <c r="R30" s="63"/>
      <c r="S30" s="64"/>
    </row>
    <row r="31" spans="1:19" ht="15.75" thickBot="1" x14ac:dyDescent="0.3">
      <c r="A31" s="65">
        <f t="shared" si="9"/>
        <v>1.1000000000000003E-2</v>
      </c>
      <c r="B31" s="63">
        <f t="shared" si="0"/>
        <v>6.5322390337154146E-2</v>
      </c>
      <c r="C31" s="91">
        <f t="shared" si="2"/>
        <v>2750.0000000000009</v>
      </c>
      <c r="D31" s="95" t="str">
        <f t="shared" si="3"/>
        <v>OK</v>
      </c>
      <c r="E31" s="87">
        <f t="shared" si="4"/>
        <v>92089.96467853681</v>
      </c>
      <c r="F31" s="64">
        <f t="shared" si="5"/>
        <v>0.2869565217391305</v>
      </c>
      <c r="G31" s="64">
        <f t="shared" si="6"/>
        <v>0.40925015876208309</v>
      </c>
      <c r="H31" s="36">
        <f t="shared" si="1"/>
        <v>1.4583119076039072E-7</v>
      </c>
      <c r="I31" s="63">
        <f t="shared" si="7"/>
        <v>3.6913520161223898E-4</v>
      </c>
      <c r="J31" s="66">
        <f t="shared" si="8"/>
        <v>3.4265520920205454</v>
      </c>
      <c r="K31" s="64"/>
      <c r="L31" s="64"/>
      <c r="M31" s="64"/>
      <c r="N31" s="64"/>
      <c r="O31" s="64"/>
      <c r="P31" s="79"/>
      <c r="Q31" s="80"/>
      <c r="R31" s="63"/>
      <c r="S31" s="64"/>
    </row>
    <row r="32" spans="1:19" ht="15.75" thickBot="1" x14ac:dyDescent="0.3">
      <c r="A32" s="65">
        <f t="shared" si="9"/>
        <v>1.2000000000000004E-2</v>
      </c>
      <c r="B32" s="63">
        <f t="shared" si="0"/>
        <v>7.1260789458713614E-2</v>
      </c>
      <c r="C32" s="91">
        <f t="shared" si="2"/>
        <v>3000.0000000000009</v>
      </c>
      <c r="D32" s="95" t="str">
        <f t="shared" si="3"/>
        <v>OK</v>
      </c>
      <c r="E32" s="87">
        <f t="shared" si="4"/>
        <v>92089.96467853681</v>
      </c>
      <c r="F32" s="64">
        <f t="shared" si="5"/>
        <v>0.31304347826086965</v>
      </c>
      <c r="G32" s="64">
        <f t="shared" si="6"/>
        <v>0.38506749872816931</v>
      </c>
      <c r="H32" s="36">
        <f t="shared" si="1"/>
        <v>1.4583119076039072E-7</v>
      </c>
      <c r="I32" s="63">
        <f t="shared" si="7"/>
        <v>3.6913520161223898E-4</v>
      </c>
      <c r="J32" s="66">
        <f t="shared" si="8"/>
        <v>3.224145288869757</v>
      </c>
      <c r="K32" s="64"/>
      <c r="L32" s="64"/>
      <c r="M32" s="64"/>
      <c r="N32" s="64"/>
      <c r="O32" s="64"/>
      <c r="P32" s="79"/>
      <c r="Q32" s="80"/>
      <c r="R32" s="63"/>
      <c r="S32" s="64"/>
    </row>
    <row r="33" spans="1:21" ht="15.75" thickBot="1" x14ac:dyDescent="0.3">
      <c r="A33" s="65">
        <f t="shared" si="9"/>
        <v>1.3000000000000005E-2</v>
      </c>
      <c r="B33" s="63">
        <f t="shared" si="0"/>
        <v>7.7199188580273082E-2</v>
      </c>
      <c r="C33" s="91">
        <f t="shared" si="2"/>
        <v>3250.0000000000014</v>
      </c>
      <c r="D33" s="95" t="str">
        <f t="shared" si="3"/>
        <v>OK</v>
      </c>
      <c r="E33" s="87">
        <f t="shared" si="4"/>
        <v>92089.96467853681</v>
      </c>
      <c r="F33" s="64">
        <f t="shared" si="5"/>
        <v>0.33913043478260879</v>
      </c>
      <c r="G33" s="64">
        <f t="shared" si="6"/>
        <v>0.36408550537277817</v>
      </c>
      <c r="H33" s="36">
        <f t="shared" si="1"/>
        <v>1.4583119076039072E-7</v>
      </c>
      <c r="I33" s="63">
        <f t="shared" si="7"/>
        <v>3.6913520161223898E-4</v>
      </c>
      <c r="J33" s="66">
        <f t="shared" si="8"/>
        <v>3.0485277929929615</v>
      </c>
      <c r="K33" s="64"/>
      <c r="L33" s="64"/>
      <c r="M33" s="64"/>
      <c r="N33" s="64"/>
      <c r="O33" s="64"/>
      <c r="P33" s="79"/>
      <c r="Q33" s="80"/>
      <c r="R33" s="63"/>
      <c r="S33" s="64"/>
    </row>
    <row r="34" spans="1:21" ht="15.75" thickBot="1" x14ac:dyDescent="0.3">
      <c r="A34" s="65">
        <f t="shared" si="9"/>
        <v>1.4000000000000005E-2</v>
      </c>
      <c r="B34" s="63">
        <f t="shared" si="0"/>
        <v>8.3137587701832563E-2</v>
      </c>
      <c r="C34" s="91">
        <f t="shared" si="2"/>
        <v>3500.0000000000014</v>
      </c>
      <c r="D34" s="95" t="str">
        <f t="shared" si="3"/>
        <v>OK</v>
      </c>
      <c r="E34" s="87">
        <f t="shared" si="4"/>
        <v>92089.96467853681</v>
      </c>
      <c r="F34" s="64">
        <f t="shared" si="5"/>
        <v>0.36521739130434794</v>
      </c>
      <c r="G34" s="64">
        <f t="shared" si="6"/>
        <v>0.34567988689003054</v>
      </c>
      <c r="H34" s="36">
        <f t="shared" si="1"/>
        <v>1.4583119076039072E-7</v>
      </c>
      <c r="I34" s="63">
        <f t="shared" si="7"/>
        <v>3.6913520161223898E-4</v>
      </c>
      <c r="J34" s="66">
        <f t="shared" si="8"/>
        <v>2.8944743351896651</v>
      </c>
      <c r="K34" s="64"/>
      <c r="L34" s="64"/>
      <c r="M34" s="64"/>
      <c r="N34" s="64"/>
      <c r="O34" s="64"/>
      <c r="P34" s="79"/>
      <c r="Q34" s="80"/>
      <c r="R34" s="63"/>
      <c r="S34" s="64"/>
    </row>
    <row r="35" spans="1:21" ht="15.75" thickBot="1" x14ac:dyDescent="0.3">
      <c r="A35" s="65">
        <f t="shared" si="9"/>
        <v>1.5000000000000006E-2</v>
      </c>
      <c r="B35" s="63">
        <f t="shared" si="0"/>
        <v>8.9075986823392031E-2</v>
      </c>
      <c r="C35" s="91">
        <f t="shared" si="2"/>
        <v>3750.0000000000018</v>
      </c>
      <c r="D35" s="95" t="str">
        <f t="shared" si="3"/>
        <v>OK</v>
      </c>
      <c r="E35" s="87">
        <f t="shared" si="4"/>
        <v>92089.96467853681</v>
      </c>
      <c r="F35" s="64">
        <f t="shared" si="5"/>
        <v>0.39130434782608714</v>
      </c>
      <c r="G35" s="64">
        <f t="shared" si="6"/>
        <v>0.3293819943777771</v>
      </c>
      <c r="H35" s="36">
        <f t="shared" si="1"/>
        <v>1.4583119076039072E-7</v>
      </c>
      <c r="I35" s="63">
        <f t="shared" si="7"/>
        <v>3.6913520161223898E-4</v>
      </c>
      <c r="J35" s="66">
        <f t="shared" si="8"/>
        <v>2.75806236409657</v>
      </c>
      <c r="K35" s="64"/>
      <c r="L35" s="64"/>
      <c r="M35" s="64"/>
      <c r="N35" s="64"/>
      <c r="O35" s="64"/>
      <c r="P35" s="79"/>
      <c r="Q35" s="80"/>
      <c r="R35" s="63"/>
      <c r="S35" s="64"/>
    </row>
    <row r="36" spans="1:21" ht="15.75" thickBot="1" x14ac:dyDescent="0.3">
      <c r="A36" s="65">
        <f t="shared" si="9"/>
        <v>1.6000000000000007E-2</v>
      </c>
      <c r="B36" s="63">
        <f t="shared" si="0"/>
        <v>9.5014385944951499E-2</v>
      </c>
      <c r="C36" s="91">
        <f t="shared" si="2"/>
        <v>4000.0000000000018</v>
      </c>
      <c r="D36" s="95" t="str">
        <f t="shared" si="3"/>
        <v>OK</v>
      </c>
      <c r="E36" s="87">
        <f t="shared" si="4"/>
        <v>92089.96467853681</v>
      </c>
      <c r="F36" s="64">
        <f t="shared" si="5"/>
        <v>0.41739130434782629</v>
      </c>
      <c r="G36" s="64">
        <f t="shared" si="6"/>
        <v>0.31483263796264843</v>
      </c>
      <c r="H36" s="36">
        <f t="shared" si="1"/>
        <v>1.4583119076039072E-7</v>
      </c>
      <c r="I36" s="63">
        <f t="shared" si="7"/>
        <v>3.6913520161223898E-4</v>
      </c>
      <c r="J36" s="66">
        <f t="shared" si="8"/>
        <v>2.6362854910909665</v>
      </c>
      <c r="K36" s="64"/>
      <c r="L36" s="64"/>
      <c r="M36" s="64"/>
      <c r="N36" s="64"/>
      <c r="O36" s="64"/>
      <c r="P36" s="79"/>
      <c r="Q36" s="80"/>
      <c r="R36" s="63"/>
      <c r="S36" s="64"/>
    </row>
    <row r="37" spans="1:21" ht="15.75" thickBot="1" x14ac:dyDescent="0.3">
      <c r="A37" s="65">
        <f t="shared" si="9"/>
        <v>1.7000000000000008E-2</v>
      </c>
      <c r="B37" s="63">
        <f t="shared" si="0"/>
        <v>0.10095278506651097</v>
      </c>
      <c r="C37" s="91">
        <f t="shared" si="2"/>
        <v>4250.0000000000018</v>
      </c>
      <c r="D37" s="95" t="str">
        <f t="shared" si="3"/>
        <v>OK</v>
      </c>
      <c r="E37" s="87">
        <f t="shared" si="4"/>
        <v>92089.96467853681</v>
      </c>
      <c r="F37" s="64">
        <f t="shared" si="5"/>
        <v>0.44347826086956538</v>
      </c>
      <c r="G37" s="64">
        <f t="shared" si="6"/>
        <v>0.30175153721716774</v>
      </c>
      <c r="H37" s="36">
        <f t="shared" si="1"/>
        <v>1.4583119076039072E-7</v>
      </c>
      <c r="I37" s="63">
        <f t="shared" si="7"/>
        <v>3.6913520161223898E-4</v>
      </c>
      <c r="J37" s="66">
        <f t="shared" si="8"/>
        <v>2.526797792886013</v>
      </c>
      <c r="K37" s="64"/>
      <c r="L37" s="64"/>
      <c r="M37" s="64"/>
      <c r="N37" s="64"/>
      <c r="O37" s="64"/>
      <c r="P37" s="79"/>
      <c r="Q37" s="80"/>
      <c r="R37" s="63"/>
      <c r="S37" s="64"/>
    </row>
    <row r="38" spans="1:21" ht="15.75" thickBot="1" x14ac:dyDescent="0.3">
      <c r="A38" s="65">
        <f t="shared" si="9"/>
        <v>1.8000000000000009E-2</v>
      </c>
      <c r="B38" s="63">
        <f t="shared" si="0"/>
        <v>0.10689118418807045</v>
      </c>
      <c r="C38" s="91">
        <f t="shared" si="2"/>
        <v>4500.0000000000027</v>
      </c>
      <c r="D38" s="95" t="str">
        <f t="shared" si="3"/>
        <v>OK</v>
      </c>
      <c r="E38" s="87">
        <f t="shared" si="4"/>
        <v>92089.96467853681</v>
      </c>
      <c r="F38" s="64">
        <f t="shared" si="5"/>
        <v>0.46956521739130458</v>
      </c>
      <c r="G38" s="64">
        <f t="shared" si="6"/>
        <v>0.28991653308846294</v>
      </c>
      <c r="H38" s="36">
        <f t="shared" si="1"/>
        <v>1.4583119076039072E-7</v>
      </c>
      <c r="I38" s="63">
        <f t="shared" si="7"/>
        <v>3.6913520161223898E-4</v>
      </c>
      <c r="J38" s="66">
        <f t="shared" si="8"/>
        <v>2.4277398171460369</v>
      </c>
      <c r="K38" s="64"/>
      <c r="L38" s="64"/>
      <c r="M38" s="64"/>
      <c r="N38" s="64"/>
      <c r="O38" s="64"/>
      <c r="P38" s="79"/>
      <c r="Q38" s="80"/>
      <c r="R38" s="63"/>
      <c r="S38" s="64"/>
    </row>
    <row r="39" spans="1:21" ht="15.75" thickBot="1" x14ac:dyDescent="0.3">
      <c r="A39" s="65">
        <f t="shared" si="9"/>
        <v>1.900000000000001E-2</v>
      </c>
      <c r="B39" s="63">
        <f t="shared" si="0"/>
        <v>0.11282958330962992</v>
      </c>
      <c r="C39" s="91">
        <f t="shared" si="2"/>
        <v>4750.0000000000027</v>
      </c>
      <c r="D39" s="95" t="str">
        <f t="shared" si="3"/>
        <v>OK</v>
      </c>
      <c r="E39" s="87">
        <f t="shared" si="4"/>
        <v>92089.96467853681</v>
      </c>
      <c r="F39" s="64">
        <f t="shared" si="5"/>
        <v>0.49565217391304373</v>
      </c>
      <c r="G39" s="64">
        <f t="shared" si="6"/>
        <v>0.27914908940619571</v>
      </c>
      <c r="H39" s="36">
        <f t="shared" si="1"/>
        <v>1.4583119076039072E-7</v>
      </c>
      <c r="I39" s="63">
        <f t="shared" si="7"/>
        <v>3.6913520161223898E-4</v>
      </c>
      <c r="J39" s="66">
        <f t="shared" si="8"/>
        <v>2.3376172313437529</v>
      </c>
      <c r="K39" s="64"/>
      <c r="L39" s="64"/>
      <c r="M39" s="64"/>
      <c r="N39" s="64"/>
      <c r="O39" s="64"/>
      <c r="P39" s="79"/>
      <c r="Q39" s="80"/>
      <c r="R39" s="63"/>
      <c r="S39" s="64"/>
    </row>
    <row r="40" spans="1:21" ht="15.75" thickBot="1" x14ac:dyDescent="0.3">
      <c r="A40" s="67">
        <f t="shared" si="9"/>
        <v>2.0000000000000011E-2</v>
      </c>
      <c r="B40" s="68">
        <f t="shared" si="0"/>
        <v>0.11876798243118938</v>
      </c>
      <c r="C40" s="104">
        <f t="shared" si="2"/>
        <v>5000.0000000000027</v>
      </c>
      <c r="D40" s="105" t="str">
        <f t="shared" si="3"/>
        <v>OK</v>
      </c>
      <c r="E40" s="87">
        <f t="shared" si="4"/>
        <v>92089.96467853681</v>
      </c>
      <c r="F40" s="69">
        <f t="shared" si="5"/>
        <v>0.52173913043478282</v>
      </c>
      <c r="G40" s="69">
        <f t="shared" si="6"/>
        <v>0.26930395977293031</v>
      </c>
      <c r="H40" s="70">
        <f t="shared" si="1"/>
        <v>1.4583119076039072E-7</v>
      </c>
      <c r="I40" s="68">
        <f t="shared" si="7"/>
        <v>3.6913520161223898E-4</v>
      </c>
      <c r="J40" s="73">
        <f t="shared" si="8"/>
        <v>2.2552143355134455</v>
      </c>
      <c r="K40" s="64"/>
      <c r="L40" s="64"/>
      <c r="M40" s="64"/>
      <c r="N40" s="64"/>
      <c r="O40" s="64"/>
      <c r="P40" s="79"/>
      <c r="Q40" s="80"/>
      <c r="R40" s="63"/>
      <c r="S40" s="64"/>
    </row>
    <row r="41" spans="1:21" x14ac:dyDescent="0.25">
      <c r="B41" s="62"/>
      <c r="C41" s="63"/>
      <c r="D41" s="64"/>
      <c r="E41" s="28"/>
      <c r="F41" s="64"/>
      <c r="G41" s="64"/>
      <c r="H41" s="36"/>
      <c r="I41" s="61"/>
      <c r="J41" s="62"/>
      <c r="K41" s="64"/>
      <c r="L41" s="64"/>
      <c r="M41" s="64"/>
      <c r="N41" s="64"/>
      <c r="O41" s="64"/>
      <c r="P41" s="79"/>
      <c r="Q41" s="80"/>
      <c r="R41" s="63"/>
      <c r="S41" s="64"/>
      <c r="T41" s="64"/>
      <c r="U41" s="64"/>
    </row>
    <row r="42" spans="1:21" x14ac:dyDescent="0.25">
      <c r="B42" s="62"/>
      <c r="C42" s="63"/>
      <c r="D42" s="64"/>
      <c r="E42" s="28"/>
      <c r="F42" s="64"/>
      <c r="G42" s="64"/>
      <c r="H42" s="36"/>
      <c r="I42" s="61"/>
      <c r="J42" s="62"/>
      <c r="K42" s="64"/>
      <c r="L42" s="64"/>
      <c r="M42" s="64"/>
      <c r="N42" s="64"/>
      <c r="O42" s="64"/>
      <c r="P42" s="79"/>
      <c r="Q42" s="80"/>
      <c r="R42" s="63"/>
      <c r="S42" s="64"/>
      <c r="T42" s="64"/>
      <c r="U42" s="64"/>
    </row>
    <row r="43" spans="1:21" x14ac:dyDescent="0.25">
      <c r="B43" s="62"/>
      <c r="C43" s="63"/>
      <c r="D43" s="64"/>
      <c r="E43" s="28"/>
      <c r="F43" s="64"/>
      <c r="G43" s="64"/>
      <c r="H43" s="36"/>
      <c r="I43" s="61"/>
      <c r="J43" s="62"/>
      <c r="K43" s="64"/>
      <c r="L43" s="64"/>
      <c r="M43" s="64"/>
      <c r="N43" s="64"/>
      <c r="O43" s="64"/>
      <c r="P43" s="79"/>
      <c r="Q43" s="80"/>
      <c r="R43" s="63"/>
      <c r="S43" s="64"/>
      <c r="T43" s="64"/>
      <c r="U43" s="64"/>
    </row>
    <row r="44" spans="1:21" x14ac:dyDescent="0.25">
      <c r="B44" s="62"/>
      <c r="C44" s="63"/>
      <c r="D44" s="64"/>
      <c r="E44" s="28"/>
      <c r="F44" s="64"/>
      <c r="G44" s="64"/>
      <c r="H44" s="36"/>
      <c r="I44" s="61"/>
      <c r="J44" s="62"/>
      <c r="K44" s="64"/>
      <c r="L44" s="64"/>
      <c r="M44" s="64"/>
      <c r="N44" s="64"/>
      <c r="O44" s="64"/>
      <c r="P44" s="79"/>
      <c r="Q44" s="80"/>
      <c r="R44" s="63"/>
      <c r="S44" s="64"/>
      <c r="T44" s="64"/>
      <c r="U44" s="64"/>
    </row>
    <row r="45" spans="1:21" x14ac:dyDescent="0.25">
      <c r="B45" s="62"/>
      <c r="C45" s="63"/>
      <c r="D45" s="64"/>
      <c r="E45" s="28"/>
      <c r="F45" s="64"/>
      <c r="G45" s="64"/>
      <c r="H45" s="36"/>
      <c r="I45" s="61"/>
      <c r="J45" s="62"/>
      <c r="K45" s="64"/>
      <c r="L45" s="64"/>
      <c r="M45" s="64"/>
      <c r="N45" s="64"/>
      <c r="O45" s="64"/>
      <c r="P45" s="79"/>
      <c r="Q45" s="80"/>
      <c r="R45" s="63"/>
      <c r="S45" s="64"/>
      <c r="T45" s="64"/>
      <c r="U45" s="64"/>
    </row>
    <row r="46" spans="1:21" x14ac:dyDescent="0.25">
      <c r="B46" s="62"/>
      <c r="C46" s="63"/>
      <c r="D46" s="64"/>
      <c r="E46" s="28"/>
      <c r="F46" s="64"/>
      <c r="G46" s="64"/>
      <c r="H46" s="36"/>
      <c r="I46" s="61"/>
      <c r="J46" s="62"/>
      <c r="K46" s="64"/>
      <c r="L46" s="64"/>
      <c r="M46" s="64"/>
      <c r="N46" s="64"/>
      <c r="O46" s="64"/>
      <c r="P46" s="79"/>
      <c r="Q46" s="80"/>
      <c r="R46" s="63"/>
      <c r="S46" s="64"/>
      <c r="T46" s="64"/>
      <c r="U46" s="64"/>
    </row>
    <row r="47" spans="1:21" x14ac:dyDescent="0.25">
      <c r="B47" s="62"/>
      <c r="C47" s="63"/>
      <c r="D47" s="64"/>
      <c r="E47" s="28"/>
      <c r="F47" s="64"/>
      <c r="G47" s="64"/>
      <c r="H47" s="36"/>
      <c r="I47" s="61"/>
      <c r="J47" s="62"/>
      <c r="K47" s="64"/>
      <c r="L47" s="64"/>
      <c r="M47" s="64"/>
      <c r="N47" s="64"/>
      <c r="O47" s="64"/>
      <c r="P47" s="79"/>
      <c r="Q47" s="80"/>
      <c r="R47" s="63"/>
      <c r="S47" s="64"/>
      <c r="T47" s="64"/>
      <c r="U47" s="64"/>
    </row>
    <row r="48" spans="1:21" x14ac:dyDescent="0.25">
      <c r="B48" s="62"/>
      <c r="C48" s="63"/>
      <c r="D48" s="64"/>
      <c r="E48" s="28"/>
      <c r="F48" s="64"/>
      <c r="G48" s="64"/>
      <c r="H48" s="36"/>
      <c r="I48" s="61"/>
      <c r="J48" s="62"/>
      <c r="K48" s="64"/>
      <c r="L48" s="64"/>
      <c r="M48" s="64"/>
      <c r="N48" s="64"/>
      <c r="O48" s="64"/>
      <c r="P48" s="79"/>
      <c r="Q48" s="80"/>
      <c r="R48" s="63"/>
      <c r="S48" s="64"/>
      <c r="T48" s="64"/>
      <c r="U48" s="64"/>
    </row>
    <row r="49" spans="2:21" x14ac:dyDescent="0.25">
      <c r="B49" s="62"/>
      <c r="C49" s="63"/>
      <c r="D49" s="64"/>
      <c r="E49" s="28"/>
      <c r="F49" s="64"/>
      <c r="G49" s="64"/>
      <c r="H49" s="36"/>
      <c r="I49" s="61"/>
      <c r="J49" s="62"/>
      <c r="K49" s="64"/>
      <c r="L49" s="64"/>
      <c r="M49" s="64"/>
      <c r="N49" s="64"/>
      <c r="O49" s="64"/>
      <c r="P49" s="79"/>
      <c r="Q49" s="80"/>
      <c r="R49" s="63"/>
      <c r="S49" s="64"/>
      <c r="T49" s="64"/>
      <c r="U49" s="64"/>
    </row>
    <row r="50" spans="2:21" x14ac:dyDescent="0.25">
      <c r="B50" s="62"/>
      <c r="C50" s="63"/>
      <c r="D50" s="64"/>
      <c r="E50" s="28"/>
      <c r="F50" s="64"/>
      <c r="G50" s="64"/>
      <c r="H50" s="36"/>
      <c r="I50" s="61"/>
      <c r="J50" s="62"/>
      <c r="K50" s="64"/>
      <c r="L50" s="64"/>
      <c r="M50" s="64"/>
      <c r="N50" s="64"/>
      <c r="O50" s="64"/>
      <c r="P50" s="79"/>
      <c r="Q50" s="80"/>
      <c r="R50" s="63"/>
      <c r="S50" s="64"/>
      <c r="T50" s="64"/>
      <c r="U50" s="64"/>
    </row>
    <row r="51" spans="2:21" x14ac:dyDescent="0.25">
      <c r="B51" s="62"/>
      <c r="C51" s="63"/>
      <c r="D51" s="64"/>
      <c r="E51" s="28"/>
      <c r="F51" s="64"/>
      <c r="G51" s="64"/>
      <c r="H51" s="36"/>
      <c r="I51" s="61"/>
      <c r="J51" s="62"/>
      <c r="K51" s="64"/>
      <c r="L51" s="64"/>
      <c r="M51" s="64"/>
      <c r="N51" s="64"/>
      <c r="O51" s="64"/>
      <c r="P51" s="79"/>
      <c r="Q51" s="80"/>
      <c r="R51" s="63"/>
      <c r="S51" s="64"/>
      <c r="T51" s="64"/>
      <c r="U51" s="64"/>
    </row>
    <row r="52" spans="2:21" x14ac:dyDescent="0.25">
      <c r="B52" s="62"/>
      <c r="C52" s="63"/>
      <c r="D52" s="64"/>
      <c r="E52" s="28"/>
      <c r="F52" s="64"/>
      <c r="G52" s="64"/>
      <c r="H52" s="36"/>
      <c r="I52" s="61"/>
      <c r="J52" s="62"/>
      <c r="K52" s="64"/>
      <c r="L52" s="64"/>
      <c r="M52" s="64"/>
      <c r="N52" s="64"/>
      <c r="O52" s="64"/>
      <c r="P52" s="79"/>
      <c r="Q52" s="80"/>
      <c r="R52" s="63"/>
      <c r="S52" s="64"/>
      <c r="T52" s="64"/>
      <c r="U52" s="64"/>
    </row>
    <row r="53" spans="2:21" x14ac:dyDescent="0.25">
      <c r="B53" s="62"/>
      <c r="C53" s="63"/>
      <c r="D53" s="64"/>
      <c r="E53" s="28"/>
      <c r="F53" s="64"/>
      <c r="G53" s="64"/>
      <c r="H53" s="36"/>
      <c r="I53" s="61"/>
      <c r="J53" s="62"/>
      <c r="K53" s="64"/>
      <c r="L53" s="64"/>
      <c r="M53" s="64"/>
      <c r="N53" s="64"/>
      <c r="O53" s="64"/>
      <c r="P53" s="79"/>
      <c r="Q53" s="80"/>
      <c r="R53" s="63"/>
      <c r="S53" s="64"/>
      <c r="T53" s="64"/>
      <c r="U53" s="64"/>
    </row>
    <row r="54" spans="2:21" x14ac:dyDescent="0.25">
      <c r="B54" s="62"/>
      <c r="C54" s="63"/>
      <c r="D54" s="64"/>
      <c r="E54" s="28"/>
      <c r="F54" s="64"/>
      <c r="G54" s="64"/>
      <c r="H54" s="36"/>
      <c r="I54" s="61"/>
      <c r="J54" s="62"/>
      <c r="K54" s="64"/>
      <c r="L54" s="64"/>
      <c r="M54" s="64"/>
      <c r="N54" s="64"/>
      <c r="O54" s="64"/>
      <c r="P54" s="79"/>
      <c r="Q54" s="80"/>
      <c r="R54" s="63"/>
      <c r="S54" s="64"/>
      <c r="T54" s="64"/>
      <c r="U54" s="64"/>
    </row>
    <row r="55" spans="2:21" x14ac:dyDescent="0.25">
      <c r="B55" s="62"/>
      <c r="C55" s="63"/>
      <c r="D55" s="64"/>
      <c r="E55" s="28"/>
      <c r="F55" s="64"/>
      <c r="G55" s="64"/>
      <c r="H55" s="36"/>
      <c r="I55" s="61"/>
      <c r="J55" s="62"/>
      <c r="K55" s="64"/>
      <c r="L55" s="64"/>
      <c r="M55" s="64"/>
      <c r="N55" s="64"/>
      <c r="O55" s="64"/>
      <c r="P55" s="79"/>
      <c r="Q55" s="80"/>
      <c r="R55" s="63"/>
      <c r="S55" s="64"/>
      <c r="T55" s="64"/>
      <c r="U55" s="64"/>
    </row>
    <row r="56" spans="2:21" x14ac:dyDescent="0.25">
      <c r="B56" s="62"/>
      <c r="C56" s="63"/>
      <c r="D56" s="64"/>
      <c r="E56" s="28"/>
      <c r="F56" s="64"/>
      <c r="G56" s="64"/>
      <c r="H56" s="36"/>
      <c r="I56" s="61"/>
      <c r="J56" s="62"/>
      <c r="K56" s="64"/>
      <c r="L56" s="64"/>
      <c r="M56" s="64"/>
      <c r="N56" s="64"/>
      <c r="O56" s="64"/>
      <c r="P56" s="79"/>
      <c r="Q56" s="80"/>
      <c r="R56" s="63"/>
      <c r="S56" s="64"/>
      <c r="T56" s="64"/>
      <c r="U56" s="64"/>
    </row>
    <row r="57" spans="2:21" x14ac:dyDescent="0.25">
      <c r="B57" s="62"/>
      <c r="C57" s="63"/>
      <c r="D57" s="64"/>
      <c r="E57" s="28"/>
      <c r="F57" s="64"/>
      <c r="G57" s="64"/>
      <c r="H57" s="36"/>
      <c r="I57" s="61"/>
      <c r="J57" s="62"/>
      <c r="K57" s="64"/>
      <c r="L57" s="64"/>
      <c r="M57" s="64"/>
      <c r="N57" s="64"/>
      <c r="O57" s="64"/>
      <c r="P57" s="79"/>
      <c r="Q57" s="80"/>
      <c r="R57" s="63"/>
      <c r="S57" s="64"/>
      <c r="T57" s="64"/>
      <c r="U57" s="64"/>
    </row>
    <row r="58" spans="2:21" x14ac:dyDescent="0.25">
      <c r="B58" s="62"/>
      <c r="C58" s="63"/>
      <c r="D58" s="64"/>
      <c r="E58" s="28"/>
      <c r="F58" s="64"/>
      <c r="G58" s="64"/>
      <c r="H58" s="36"/>
      <c r="I58" s="61"/>
      <c r="J58" s="62"/>
      <c r="K58" s="64"/>
      <c r="L58" s="64"/>
      <c r="M58" s="64"/>
      <c r="N58" s="64"/>
      <c r="O58" s="64"/>
      <c r="P58" s="79"/>
      <c r="Q58" s="80"/>
      <c r="R58" s="63"/>
      <c r="S58" s="64"/>
      <c r="T58" s="64"/>
      <c r="U58" s="64"/>
    </row>
    <row r="59" spans="2:21" x14ac:dyDescent="0.25">
      <c r="B59" s="62"/>
      <c r="C59" s="63"/>
      <c r="D59" s="64"/>
      <c r="E59" s="28"/>
      <c r="F59" s="64"/>
      <c r="G59" s="64"/>
      <c r="H59" s="36"/>
      <c r="I59" s="61"/>
      <c r="J59" s="62"/>
      <c r="K59" s="64"/>
      <c r="L59" s="64"/>
      <c r="M59" s="64"/>
      <c r="N59" s="64"/>
      <c r="O59" s="64"/>
      <c r="P59" s="79"/>
      <c r="Q59" s="80"/>
      <c r="R59" s="63"/>
      <c r="S59" s="64"/>
      <c r="T59" s="64"/>
      <c r="U59" s="64"/>
    </row>
    <row r="60" spans="2:21" x14ac:dyDescent="0.25">
      <c r="B60" s="62"/>
      <c r="C60" s="63"/>
      <c r="D60" s="64"/>
      <c r="E60" s="28"/>
      <c r="F60" s="64"/>
      <c r="G60" s="64"/>
      <c r="H60" s="36"/>
      <c r="I60" s="61"/>
      <c r="J60" s="62"/>
      <c r="K60" s="64"/>
      <c r="L60" s="64"/>
      <c r="M60" s="64"/>
      <c r="N60" s="64"/>
      <c r="O60" s="64"/>
      <c r="P60" s="79"/>
      <c r="Q60" s="80"/>
      <c r="R60" s="63"/>
      <c r="S60" s="64"/>
      <c r="T60" s="64"/>
      <c r="U60" s="64"/>
    </row>
    <row r="61" spans="2:21" x14ac:dyDescent="0.25">
      <c r="B61" s="62"/>
      <c r="C61" s="63"/>
      <c r="D61" s="64"/>
      <c r="E61" s="28"/>
      <c r="F61" s="64"/>
      <c r="G61" s="64"/>
      <c r="H61" s="36"/>
      <c r="I61" s="61"/>
      <c r="J61" s="62"/>
      <c r="K61" s="64"/>
      <c r="L61" s="64"/>
      <c r="M61" s="64"/>
      <c r="N61" s="64"/>
      <c r="O61" s="64"/>
      <c r="P61" s="79"/>
      <c r="Q61" s="80"/>
      <c r="R61" s="63"/>
      <c r="S61" s="64"/>
      <c r="T61" s="64"/>
      <c r="U61" s="64"/>
    </row>
    <row r="62" spans="2:21" x14ac:dyDescent="0.25">
      <c r="B62" s="62"/>
      <c r="C62" s="63"/>
      <c r="D62" s="64"/>
      <c r="E62" s="28"/>
      <c r="F62" s="64"/>
      <c r="G62" s="64"/>
      <c r="H62" s="36"/>
      <c r="I62" s="61"/>
      <c r="J62" s="62"/>
      <c r="K62" s="64"/>
      <c r="L62" s="64"/>
      <c r="M62" s="64"/>
      <c r="N62" s="64"/>
      <c r="O62" s="64"/>
      <c r="P62" s="79"/>
      <c r="Q62" s="80"/>
      <c r="R62" s="63"/>
      <c r="S62" s="64"/>
      <c r="T62" s="64"/>
      <c r="U62" s="64"/>
    </row>
    <row r="63" spans="2:21" x14ac:dyDescent="0.25">
      <c r="B63" s="62"/>
      <c r="C63" s="63"/>
      <c r="D63" s="64"/>
      <c r="E63" s="28"/>
      <c r="F63" s="64"/>
      <c r="G63" s="64"/>
      <c r="H63" s="36"/>
      <c r="I63" s="61"/>
      <c r="J63" s="62"/>
      <c r="K63" s="64"/>
      <c r="L63" s="64"/>
      <c r="M63" s="64"/>
      <c r="N63" s="64"/>
      <c r="O63" s="64"/>
      <c r="P63" s="79"/>
      <c r="Q63" s="80"/>
      <c r="R63" s="63"/>
      <c r="S63" s="64"/>
      <c r="T63" s="64"/>
      <c r="U63" s="64"/>
    </row>
    <row r="64" spans="2:21" x14ac:dyDescent="0.25">
      <c r="B64" s="62"/>
      <c r="C64" s="63"/>
      <c r="D64" s="64"/>
      <c r="E64" s="28"/>
      <c r="F64" s="64"/>
      <c r="G64" s="64"/>
      <c r="H64" s="36"/>
      <c r="I64" s="61"/>
      <c r="J64" s="62"/>
      <c r="K64" s="64"/>
      <c r="L64" s="64"/>
      <c r="M64" s="64"/>
      <c r="N64" s="64"/>
      <c r="O64" s="64"/>
      <c r="P64" s="79"/>
      <c r="Q64" s="80"/>
      <c r="R64" s="63"/>
      <c r="S64" s="64"/>
      <c r="T64" s="64"/>
      <c r="U64" s="64"/>
    </row>
    <row r="65" spans="2:21" x14ac:dyDescent="0.25">
      <c r="B65" s="62"/>
      <c r="C65" s="63"/>
      <c r="D65" s="64"/>
      <c r="E65" s="28"/>
      <c r="F65" s="64"/>
      <c r="G65" s="64"/>
      <c r="H65" s="36"/>
      <c r="I65" s="61"/>
      <c r="J65" s="62"/>
      <c r="K65" s="64"/>
      <c r="L65" s="64"/>
      <c r="M65" s="64"/>
      <c r="N65" s="64"/>
      <c r="O65" s="64"/>
      <c r="P65" s="79"/>
      <c r="Q65" s="80"/>
      <c r="R65" s="63"/>
      <c r="S65" s="64"/>
      <c r="T65" s="64"/>
      <c r="U65" s="64"/>
    </row>
    <row r="66" spans="2:21" x14ac:dyDescent="0.25">
      <c r="B66" s="62"/>
      <c r="C66" s="63"/>
      <c r="D66" s="64"/>
      <c r="E66" s="28"/>
      <c r="F66" s="64"/>
      <c r="G66" s="64"/>
      <c r="H66" s="36"/>
      <c r="I66" s="61"/>
      <c r="J66" s="62"/>
      <c r="K66" s="64"/>
      <c r="L66" s="64"/>
      <c r="M66" s="64"/>
      <c r="N66" s="64"/>
      <c r="O66" s="64"/>
      <c r="P66" s="79"/>
      <c r="Q66" s="80"/>
      <c r="R66" s="63"/>
      <c r="S66" s="64"/>
      <c r="T66" s="64"/>
      <c r="U66" s="64"/>
    </row>
    <row r="67" spans="2:21" x14ac:dyDescent="0.25">
      <c r="B67" s="62"/>
      <c r="C67" s="63"/>
      <c r="D67" s="64"/>
      <c r="E67" s="28"/>
      <c r="F67" s="64"/>
      <c r="G67" s="64"/>
      <c r="H67" s="36"/>
      <c r="I67" s="61"/>
      <c r="J67" s="62"/>
      <c r="K67" s="64"/>
      <c r="L67" s="64"/>
      <c r="M67" s="64"/>
      <c r="N67" s="64"/>
      <c r="O67" s="64"/>
      <c r="P67" s="79"/>
      <c r="Q67" s="80"/>
      <c r="R67" s="63"/>
      <c r="S67" s="64"/>
      <c r="T67" s="64"/>
      <c r="U67" s="64"/>
    </row>
    <row r="68" spans="2:21" x14ac:dyDescent="0.25">
      <c r="B68" s="62"/>
      <c r="C68" s="63"/>
      <c r="D68" s="64"/>
      <c r="E68" s="28"/>
      <c r="F68" s="64"/>
      <c r="G68" s="64"/>
      <c r="H68" s="36"/>
      <c r="I68" s="61"/>
      <c r="J68" s="62"/>
      <c r="K68" s="64"/>
      <c r="L68" s="64"/>
      <c r="M68" s="64"/>
      <c r="N68" s="64"/>
      <c r="O68" s="64"/>
      <c r="P68" s="79"/>
      <c r="Q68" s="80"/>
      <c r="R68" s="63"/>
      <c r="S68" s="64"/>
      <c r="T68" s="64"/>
      <c r="U68" s="64"/>
    </row>
    <row r="69" spans="2:21" x14ac:dyDescent="0.25">
      <c r="B69" s="62"/>
      <c r="C69" s="63"/>
      <c r="D69" s="64"/>
      <c r="E69" s="28"/>
      <c r="F69" s="64"/>
      <c r="G69" s="64"/>
      <c r="H69" s="36"/>
      <c r="I69" s="61"/>
      <c r="J69" s="62"/>
      <c r="K69" s="64"/>
      <c r="L69" s="64"/>
      <c r="M69" s="64"/>
      <c r="N69" s="64"/>
      <c r="O69" s="64"/>
      <c r="P69" s="79"/>
      <c r="Q69" s="80"/>
      <c r="R69" s="63"/>
      <c r="S69" s="64"/>
      <c r="T69" s="64"/>
      <c r="U69" s="64"/>
    </row>
    <row r="70" spans="2:21" x14ac:dyDescent="0.25">
      <c r="B70" s="62"/>
      <c r="C70" s="63"/>
      <c r="D70" s="64"/>
      <c r="E70" s="28"/>
      <c r="F70" s="64"/>
      <c r="G70" s="64"/>
      <c r="H70" s="36"/>
      <c r="I70" s="61"/>
      <c r="J70" s="62"/>
      <c r="K70" s="64"/>
      <c r="L70" s="64"/>
      <c r="M70" s="64"/>
      <c r="N70" s="64"/>
      <c r="O70" s="64"/>
      <c r="P70" s="79"/>
      <c r="Q70" s="80"/>
      <c r="R70" s="63"/>
      <c r="S70" s="64"/>
      <c r="T70" s="64"/>
      <c r="U70" s="64"/>
    </row>
    <row r="71" spans="2:21" x14ac:dyDescent="0.25">
      <c r="B71" s="62"/>
      <c r="C71" s="63"/>
      <c r="D71" s="64"/>
      <c r="E71" s="28"/>
      <c r="F71" s="64"/>
      <c r="G71" s="64"/>
      <c r="H71" s="36"/>
      <c r="I71" s="61"/>
      <c r="J71" s="62"/>
      <c r="K71" s="64"/>
      <c r="L71" s="64"/>
      <c r="M71" s="64"/>
      <c r="N71" s="64"/>
      <c r="O71" s="64"/>
      <c r="P71" s="79"/>
      <c r="Q71" s="80"/>
      <c r="R71" s="63"/>
      <c r="S71" s="64"/>
      <c r="T71" s="64"/>
      <c r="U71" s="64"/>
    </row>
    <row r="72" spans="2:21" x14ac:dyDescent="0.25">
      <c r="B72" s="62"/>
      <c r="C72" s="63"/>
      <c r="D72" s="64"/>
      <c r="E72" s="28"/>
      <c r="F72" s="64"/>
      <c r="G72" s="64"/>
      <c r="H72" s="36"/>
      <c r="I72" s="61"/>
      <c r="J72" s="62"/>
      <c r="K72" s="64"/>
      <c r="L72" s="64"/>
      <c r="M72" s="64"/>
      <c r="N72" s="64"/>
      <c r="O72" s="64"/>
      <c r="P72" s="79"/>
      <c r="Q72" s="80"/>
      <c r="R72" s="63"/>
      <c r="S72" s="64"/>
      <c r="T72" s="64"/>
      <c r="U72" s="64"/>
    </row>
    <row r="73" spans="2:21" x14ac:dyDescent="0.25">
      <c r="B73" s="62"/>
      <c r="C73" s="63"/>
      <c r="D73" s="64"/>
      <c r="E73" s="28"/>
      <c r="F73" s="64"/>
      <c r="G73" s="64"/>
      <c r="H73" s="36"/>
      <c r="I73" s="61"/>
      <c r="J73" s="62"/>
      <c r="K73" s="64"/>
      <c r="L73" s="64"/>
      <c r="M73" s="64"/>
      <c r="N73" s="64"/>
      <c r="O73" s="64"/>
      <c r="P73" s="79"/>
      <c r="Q73" s="80"/>
      <c r="R73" s="63"/>
      <c r="S73" s="64"/>
      <c r="T73" s="64"/>
      <c r="U73" s="64"/>
    </row>
    <row r="74" spans="2:21" x14ac:dyDescent="0.25">
      <c r="B74" s="62"/>
      <c r="C74" s="63"/>
      <c r="D74" s="64"/>
      <c r="E74" s="28"/>
      <c r="F74" s="64"/>
      <c r="G74" s="64"/>
      <c r="H74" s="36"/>
      <c r="I74" s="61"/>
      <c r="J74" s="62"/>
      <c r="K74" s="64"/>
      <c r="L74" s="64"/>
      <c r="M74" s="64"/>
      <c r="N74" s="64"/>
      <c r="O74" s="64"/>
      <c r="P74" s="79"/>
      <c r="Q74" s="80"/>
      <c r="R74" s="63"/>
      <c r="S74" s="64"/>
      <c r="T74" s="64"/>
      <c r="U74" s="64"/>
    </row>
    <row r="75" spans="2:21" x14ac:dyDescent="0.25">
      <c r="B75" s="62"/>
      <c r="C75" s="63"/>
      <c r="D75" s="64"/>
      <c r="E75" s="28"/>
      <c r="F75" s="64"/>
      <c r="G75" s="64"/>
      <c r="H75" s="36"/>
      <c r="I75" s="61"/>
      <c r="J75" s="62"/>
      <c r="K75" s="64"/>
      <c r="L75" s="64"/>
      <c r="M75" s="64"/>
      <c r="N75" s="64"/>
      <c r="O75" s="64"/>
      <c r="P75" s="79"/>
      <c r="Q75" s="80"/>
      <c r="R75" s="63"/>
      <c r="S75" s="64"/>
      <c r="T75" s="64"/>
      <c r="U75" s="64"/>
    </row>
    <row r="76" spans="2:21" x14ac:dyDescent="0.25">
      <c r="B76" s="62"/>
      <c r="C76" s="63"/>
      <c r="D76" s="64"/>
      <c r="E76" s="28"/>
      <c r="F76" s="64"/>
      <c r="G76" s="64"/>
      <c r="H76" s="36"/>
      <c r="I76" s="61"/>
      <c r="J76" s="62"/>
      <c r="K76" s="64"/>
      <c r="L76" s="64"/>
      <c r="M76" s="64"/>
      <c r="N76" s="64"/>
      <c r="O76" s="64"/>
      <c r="P76" s="79"/>
      <c r="Q76" s="80"/>
      <c r="R76" s="63"/>
      <c r="S76" s="64"/>
      <c r="T76" s="64"/>
      <c r="U76" s="64"/>
    </row>
    <row r="77" spans="2:21" x14ac:dyDescent="0.25">
      <c r="B77" s="62"/>
      <c r="C77" s="63"/>
      <c r="D77" s="64"/>
      <c r="E77" s="28"/>
      <c r="F77" s="64"/>
      <c r="G77" s="64"/>
      <c r="H77" s="36"/>
      <c r="I77" s="61"/>
      <c r="J77" s="62"/>
      <c r="K77" s="64"/>
      <c r="L77" s="64"/>
      <c r="M77" s="64"/>
      <c r="N77" s="64"/>
      <c r="O77" s="64"/>
      <c r="P77" s="79"/>
      <c r="Q77" s="80"/>
      <c r="R77" s="63"/>
      <c r="S77" s="64"/>
      <c r="T77" s="64"/>
      <c r="U77" s="64"/>
    </row>
    <row r="78" spans="2:21" x14ac:dyDescent="0.25">
      <c r="B78" s="62"/>
      <c r="C78" s="63"/>
      <c r="D78" s="64"/>
      <c r="E78" s="28"/>
      <c r="F78" s="64"/>
      <c r="G78" s="64"/>
      <c r="H78" s="36"/>
      <c r="I78" s="61"/>
      <c r="J78" s="62"/>
      <c r="K78" s="64"/>
      <c r="L78" s="64"/>
      <c r="M78" s="64"/>
      <c r="N78" s="64"/>
      <c r="O78" s="64"/>
      <c r="P78" s="79"/>
      <c r="Q78" s="80"/>
      <c r="R78" s="63"/>
      <c r="S78" s="64"/>
      <c r="T78" s="64"/>
      <c r="U78" s="64"/>
    </row>
    <row r="79" spans="2:21" x14ac:dyDescent="0.25">
      <c r="B79" s="62"/>
      <c r="C79" s="63"/>
      <c r="D79" s="64"/>
      <c r="E79" s="28"/>
      <c r="F79" s="64"/>
      <c r="G79" s="64"/>
      <c r="H79" s="36"/>
      <c r="I79" s="61"/>
      <c r="J79" s="62"/>
      <c r="K79" s="64"/>
      <c r="L79" s="64"/>
      <c r="M79" s="64"/>
      <c r="N79" s="64"/>
      <c r="O79" s="64"/>
      <c r="P79" s="79"/>
      <c r="Q79" s="80"/>
      <c r="R79" s="63"/>
      <c r="S79" s="64"/>
      <c r="T79" s="64"/>
      <c r="U79" s="64"/>
    </row>
    <row r="80" spans="2:21" x14ac:dyDescent="0.25">
      <c r="B80" s="62"/>
      <c r="C80" s="63"/>
      <c r="D80" s="64"/>
      <c r="E80" s="28"/>
      <c r="F80" s="64"/>
      <c r="G80" s="64"/>
      <c r="H80" s="36"/>
      <c r="I80" s="61"/>
      <c r="J80" s="62"/>
      <c r="K80" s="64"/>
      <c r="L80" s="64"/>
      <c r="M80" s="64"/>
      <c r="N80" s="64"/>
      <c r="O80" s="64"/>
      <c r="P80" s="79"/>
      <c r="Q80" s="80"/>
      <c r="R80" s="63"/>
      <c r="S80" s="64"/>
      <c r="T80" s="64"/>
      <c r="U80" s="64"/>
    </row>
    <row r="81" spans="2:21" x14ac:dyDescent="0.25">
      <c r="B81" s="62"/>
      <c r="C81" s="63"/>
      <c r="D81" s="64"/>
      <c r="E81" s="28"/>
      <c r="F81" s="64"/>
      <c r="G81" s="64"/>
      <c r="H81" s="36"/>
      <c r="I81" s="61"/>
      <c r="J81" s="62"/>
      <c r="K81" s="64"/>
      <c r="L81" s="64"/>
      <c r="M81" s="64"/>
      <c r="N81" s="64"/>
      <c r="O81" s="64"/>
      <c r="P81" s="79"/>
      <c r="Q81" s="80"/>
      <c r="R81" s="63"/>
      <c r="S81" s="64"/>
      <c r="T81" s="64"/>
      <c r="U81" s="64"/>
    </row>
    <row r="82" spans="2:21" x14ac:dyDescent="0.25">
      <c r="B82" s="62"/>
      <c r="C82" s="63"/>
      <c r="D82" s="64"/>
      <c r="E82" s="28"/>
      <c r="F82" s="64"/>
      <c r="G82" s="64"/>
      <c r="H82" s="36"/>
      <c r="I82" s="61"/>
      <c r="J82" s="62"/>
      <c r="K82" s="64"/>
      <c r="L82" s="64"/>
      <c r="M82" s="64"/>
      <c r="N82" s="64"/>
      <c r="O82" s="64"/>
      <c r="P82" s="79"/>
      <c r="Q82" s="80"/>
      <c r="R82" s="63"/>
      <c r="S82" s="64"/>
      <c r="T82" s="64"/>
      <c r="U82" s="64"/>
    </row>
    <row r="83" spans="2:21" x14ac:dyDescent="0.25">
      <c r="B83" s="62"/>
      <c r="C83" s="63"/>
      <c r="D83" s="64"/>
      <c r="E83" s="28"/>
      <c r="F83" s="64"/>
      <c r="G83" s="64"/>
      <c r="H83" s="36"/>
      <c r="I83" s="61"/>
      <c r="J83" s="62"/>
      <c r="K83" s="64"/>
      <c r="L83" s="64"/>
      <c r="M83" s="64"/>
      <c r="N83" s="64"/>
      <c r="O83" s="64"/>
      <c r="P83" s="79"/>
      <c r="Q83" s="80"/>
      <c r="R83" s="63"/>
      <c r="S83" s="64"/>
      <c r="T83" s="64"/>
      <c r="U83" s="64"/>
    </row>
    <row r="84" spans="2:21" x14ac:dyDescent="0.25">
      <c r="B84" s="62"/>
      <c r="C84" s="63"/>
      <c r="D84" s="64"/>
      <c r="E84" s="28"/>
      <c r="F84" s="64"/>
      <c r="G84" s="64"/>
      <c r="H84" s="36"/>
      <c r="I84" s="61"/>
      <c r="J84" s="62"/>
      <c r="K84" s="64"/>
      <c r="L84" s="64"/>
      <c r="M84" s="64"/>
      <c r="N84" s="64"/>
      <c r="O84" s="64"/>
      <c r="P84" s="79"/>
      <c r="Q84" s="80"/>
      <c r="R84" s="63"/>
      <c r="S84" s="64"/>
      <c r="T84" s="64"/>
      <c r="U84" s="64"/>
    </row>
    <row r="85" spans="2:21" x14ac:dyDescent="0.25">
      <c r="B85" s="62"/>
      <c r="C85" s="63"/>
      <c r="D85" s="64"/>
      <c r="E85" s="28"/>
      <c r="F85" s="64"/>
      <c r="G85" s="64"/>
      <c r="H85" s="36"/>
      <c r="I85" s="61"/>
      <c r="J85" s="62"/>
      <c r="K85" s="64"/>
      <c r="L85" s="64"/>
      <c r="M85" s="64"/>
      <c r="N85" s="64"/>
      <c r="O85" s="64"/>
      <c r="P85" s="79"/>
      <c r="Q85" s="80"/>
      <c r="R85" s="63"/>
      <c r="S85" s="64"/>
      <c r="T85" s="64"/>
      <c r="U85" s="64"/>
    </row>
    <row r="86" spans="2:21" x14ac:dyDescent="0.25">
      <c r="B86" s="62"/>
      <c r="C86" s="63"/>
      <c r="D86" s="64"/>
      <c r="E86" s="28"/>
      <c r="F86" s="64"/>
      <c r="G86" s="64"/>
      <c r="H86" s="36"/>
      <c r="I86" s="61"/>
      <c r="J86" s="62"/>
      <c r="K86" s="64"/>
      <c r="L86" s="64"/>
      <c r="M86" s="64"/>
      <c r="N86" s="64"/>
      <c r="O86" s="64"/>
      <c r="P86" s="79"/>
      <c r="Q86" s="80"/>
      <c r="R86" s="63"/>
      <c r="S86" s="64"/>
      <c r="T86" s="64"/>
      <c r="U86" s="64"/>
    </row>
    <row r="87" spans="2:21" x14ac:dyDescent="0.25">
      <c r="B87" s="62"/>
      <c r="C87" s="63"/>
      <c r="D87" s="64"/>
      <c r="E87" s="28"/>
      <c r="F87" s="64"/>
      <c r="G87" s="64"/>
      <c r="H87" s="36"/>
      <c r="I87" s="61"/>
      <c r="J87" s="62"/>
      <c r="K87" s="64"/>
      <c r="L87" s="64"/>
      <c r="M87" s="64"/>
      <c r="N87" s="64"/>
      <c r="O87" s="64"/>
      <c r="P87" s="79"/>
      <c r="Q87" s="80"/>
      <c r="R87" s="63"/>
      <c r="S87" s="64"/>
      <c r="T87" s="64"/>
      <c r="U87" s="64"/>
    </row>
    <row r="88" spans="2:21" x14ac:dyDescent="0.25">
      <c r="B88" s="62"/>
      <c r="C88" s="63"/>
      <c r="D88" s="64"/>
      <c r="E88" s="28"/>
      <c r="F88" s="64"/>
      <c r="G88" s="64"/>
      <c r="H88" s="36"/>
      <c r="I88" s="61"/>
      <c r="J88" s="62"/>
      <c r="K88" s="64"/>
      <c r="L88" s="64"/>
      <c r="M88" s="64"/>
      <c r="N88" s="64"/>
      <c r="O88" s="64"/>
      <c r="P88" s="79"/>
      <c r="Q88" s="80"/>
      <c r="R88" s="63"/>
      <c r="S88" s="64"/>
      <c r="T88" s="64"/>
      <c r="U88" s="64"/>
    </row>
    <row r="89" spans="2:21" x14ac:dyDescent="0.25">
      <c r="B89" s="62"/>
      <c r="C89" s="63"/>
      <c r="D89" s="64"/>
      <c r="E89" s="28"/>
      <c r="F89" s="64"/>
      <c r="G89" s="64"/>
      <c r="H89" s="36"/>
      <c r="I89" s="61"/>
      <c r="J89" s="62"/>
      <c r="K89" s="64"/>
      <c r="L89" s="64"/>
      <c r="M89" s="64"/>
      <c r="N89" s="64"/>
      <c r="O89" s="64"/>
      <c r="P89" s="79"/>
      <c r="Q89" s="80"/>
      <c r="R89" s="63"/>
      <c r="S89" s="64"/>
      <c r="T89" s="64"/>
      <c r="U89" s="64"/>
    </row>
    <row r="90" spans="2:21" x14ac:dyDescent="0.25">
      <c r="B90" s="62"/>
      <c r="C90" s="63"/>
      <c r="D90" s="64"/>
      <c r="E90" s="28"/>
      <c r="F90" s="64"/>
      <c r="G90" s="64"/>
      <c r="H90" s="36"/>
      <c r="I90" s="61"/>
      <c r="J90" s="62"/>
      <c r="K90" s="64"/>
      <c r="L90" s="64"/>
      <c r="M90" s="64"/>
      <c r="N90" s="64"/>
      <c r="O90" s="64"/>
      <c r="P90" s="79"/>
      <c r="Q90" s="80"/>
      <c r="R90" s="63"/>
      <c r="S90" s="64"/>
      <c r="T90" s="64"/>
      <c r="U90" s="64"/>
    </row>
    <row r="91" spans="2:21" x14ac:dyDescent="0.25">
      <c r="B91" s="62"/>
      <c r="C91" s="63"/>
      <c r="D91" s="64"/>
      <c r="E91" s="28"/>
      <c r="F91" s="64"/>
      <c r="G91" s="64"/>
      <c r="H91" s="36"/>
      <c r="I91" s="61"/>
      <c r="J91" s="62"/>
      <c r="K91" s="64"/>
      <c r="L91" s="64"/>
      <c r="M91" s="64"/>
      <c r="N91" s="64"/>
      <c r="O91" s="64"/>
      <c r="P91" s="79"/>
      <c r="Q91" s="80"/>
      <c r="R91" s="63"/>
      <c r="S91" s="64"/>
      <c r="T91" s="64"/>
      <c r="U91" s="64"/>
    </row>
    <row r="92" spans="2:21" x14ac:dyDescent="0.25">
      <c r="B92" s="62"/>
      <c r="C92" s="63"/>
      <c r="D92" s="64"/>
      <c r="E92" s="28"/>
      <c r="F92" s="64"/>
      <c r="G92" s="64"/>
      <c r="H92" s="36"/>
      <c r="I92" s="61"/>
      <c r="J92" s="62"/>
      <c r="K92" s="64"/>
      <c r="L92" s="64"/>
      <c r="M92" s="64"/>
      <c r="N92" s="64"/>
      <c r="O92" s="64"/>
      <c r="P92" s="79"/>
      <c r="Q92" s="80"/>
      <c r="R92" s="63"/>
      <c r="S92" s="64"/>
      <c r="T92" s="64"/>
      <c r="U92" s="64"/>
    </row>
    <row r="93" spans="2:21" x14ac:dyDescent="0.25">
      <c r="B93" s="62"/>
      <c r="C93" s="63"/>
      <c r="D93" s="64"/>
      <c r="E93" s="28"/>
      <c r="F93" s="64"/>
      <c r="G93" s="64"/>
      <c r="H93" s="36"/>
      <c r="I93" s="61"/>
      <c r="J93" s="62"/>
      <c r="K93" s="64"/>
      <c r="L93" s="64"/>
      <c r="M93" s="64"/>
      <c r="N93" s="64"/>
      <c r="O93" s="64"/>
      <c r="P93" s="79"/>
      <c r="Q93" s="80"/>
      <c r="R93" s="63"/>
      <c r="S93" s="64"/>
      <c r="T93" s="64"/>
      <c r="U93" s="64"/>
    </row>
    <row r="94" spans="2:21" x14ac:dyDescent="0.25">
      <c r="B94" s="62"/>
      <c r="C94" s="63"/>
      <c r="D94" s="64"/>
      <c r="E94" s="28"/>
      <c r="F94" s="64"/>
      <c r="G94" s="64"/>
      <c r="H94" s="36"/>
      <c r="I94" s="61"/>
      <c r="J94" s="62"/>
      <c r="K94" s="64"/>
      <c r="L94" s="64"/>
      <c r="M94" s="64"/>
      <c r="N94" s="64"/>
      <c r="O94" s="64"/>
      <c r="P94" s="79"/>
      <c r="Q94" s="80"/>
      <c r="R94" s="63"/>
      <c r="S94" s="64"/>
      <c r="T94" s="64"/>
      <c r="U94" s="64"/>
    </row>
    <row r="95" spans="2:21" x14ac:dyDescent="0.25">
      <c r="B95" s="62"/>
      <c r="C95" s="63"/>
      <c r="D95" s="64"/>
      <c r="E95" s="28"/>
      <c r="F95" s="64"/>
      <c r="G95" s="64"/>
      <c r="H95" s="36"/>
      <c r="I95" s="61"/>
      <c r="J95" s="62"/>
      <c r="K95" s="64"/>
      <c r="L95" s="64"/>
      <c r="M95" s="64"/>
      <c r="N95" s="64"/>
      <c r="O95" s="64"/>
      <c r="P95" s="79"/>
      <c r="Q95" s="80"/>
      <c r="R95" s="63"/>
      <c r="S95" s="64"/>
      <c r="T95" s="64"/>
      <c r="U95" s="64"/>
    </row>
    <row r="96" spans="2:21" x14ac:dyDescent="0.25">
      <c r="B96" s="62"/>
      <c r="C96" s="63"/>
      <c r="D96" s="64"/>
      <c r="E96" s="28"/>
      <c r="F96" s="64"/>
      <c r="G96" s="64"/>
      <c r="H96" s="36"/>
      <c r="I96" s="61"/>
      <c r="J96" s="62"/>
      <c r="K96" s="64"/>
      <c r="L96" s="64"/>
      <c r="M96" s="64"/>
      <c r="N96" s="64"/>
      <c r="O96" s="64"/>
      <c r="P96" s="79"/>
      <c r="Q96" s="80"/>
      <c r="R96" s="63"/>
      <c r="S96" s="64"/>
      <c r="T96" s="64"/>
      <c r="U96" s="64"/>
    </row>
    <row r="97" spans="2:21" x14ac:dyDescent="0.25">
      <c r="B97" s="62"/>
      <c r="C97" s="63"/>
      <c r="D97" s="64"/>
      <c r="E97" s="28"/>
      <c r="F97" s="64"/>
      <c r="G97" s="64"/>
      <c r="H97" s="36"/>
      <c r="I97" s="61"/>
      <c r="J97" s="62"/>
      <c r="K97" s="64"/>
      <c r="L97" s="64"/>
      <c r="M97" s="64"/>
      <c r="N97" s="64"/>
      <c r="O97" s="64"/>
      <c r="P97" s="79"/>
      <c r="Q97" s="80"/>
      <c r="R97" s="63"/>
      <c r="S97" s="64"/>
      <c r="T97" s="64"/>
      <c r="U97" s="64"/>
    </row>
    <row r="98" spans="2:21" x14ac:dyDescent="0.25">
      <c r="B98" s="62"/>
      <c r="C98" s="63"/>
      <c r="D98" s="64"/>
      <c r="E98" s="28"/>
      <c r="F98" s="64"/>
      <c r="G98" s="64"/>
      <c r="H98" s="36"/>
      <c r="I98" s="61"/>
      <c r="J98" s="62"/>
      <c r="K98" s="64"/>
      <c r="L98" s="64"/>
      <c r="M98" s="64"/>
      <c r="N98" s="64"/>
      <c r="O98" s="64"/>
      <c r="P98" s="79"/>
      <c r="Q98" s="80"/>
      <c r="R98" s="63"/>
      <c r="S98" s="64"/>
      <c r="T98" s="64"/>
      <c r="U98" s="64"/>
    </row>
    <row r="99" spans="2:21" x14ac:dyDescent="0.25">
      <c r="B99" s="62"/>
      <c r="C99" s="63"/>
      <c r="D99" s="64"/>
      <c r="E99" s="28"/>
      <c r="F99" s="64"/>
      <c r="G99" s="64"/>
      <c r="H99" s="36"/>
      <c r="I99" s="61"/>
      <c r="J99" s="62"/>
      <c r="K99" s="64"/>
      <c r="L99" s="64"/>
      <c r="M99" s="64"/>
      <c r="N99" s="64"/>
      <c r="O99" s="64"/>
      <c r="P99" s="79"/>
      <c r="Q99" s="80"/>
      <c r="R99" s="63"/>
      <c r="S99" s="64"/>
      <c r="T99" s="64"/>
      <c r="U99" s="64"/>
    </row>
    <row r="100" spans="2:21" x14ac:dyDescent="0.25">
      <c r="B100" s="62"/>
      <c r="C100" s="63"/>
      <c r="D100" s="64"/>
      <c r="E100" s="28"/>
      <c r="F100" s="64"/>
      <c r="G100" s="64"/>
      <c r="H100" s="36"/>
      <c r="I100" s="61"/>
      <c r="J100" s="62"/>
      <c r="K100" s="64"/>
      <c r="L100" s="64"/>
      <c r="M100" s="64"/>
      <c r="N100" s="64"/>
      <c r="O100" s="64"/>
      <c r="P100" s="79"/>
      <c r="Q100" s="80"/>
      <c r="R100" s="63"/>
      <c r="S100" s="64"/>
      <c r="T100" s="64"/>
      <c r="U100" s="64"/>
    </row>
    <row r="101" spans="2:21" x14ac:dyDescent="0.25">
      <c r="B101" s="62"/>
      <c r="C101" s="63"/>
      <c r="D101" s="64"/>
      <c r="E101" s="28"/>
      <c r="F101" s="64"/>
      <c r="G101" s="64"/>
      <c r="H101" s="36"/>
      <c r="I101" s="61"/>
      <c r="J101" s="62"/>
      <c r="K101" s="64"/>
      <c r="L101" s="64"/>
      <c r="M101" s="64"/>
      <c r="N101" s="64"/>
      <c r="O101" s="64"/>
      <c r="P101" s="79"/>
      <c r="Q101" s="80"/>
      <c r="R101" s="63"/>
      <c r="S101" s="64"/>
      <c r="T101" s="64"/>
      <c r="U101" s="64"/>
    </row>
    <row r="102" spans="2:21" x14ac:dyDescent="0.25">
      <c r="B102" s="62"/>
      <c r="C102" s="63"/>
      <c r="D102" s="64"/>
      <c r="E102" s="28"/>
      <c r="F102" s="64"/>
      <c r="G102" s="64"/>
      <c r="H102" s="36"/>
      <c r="I102" s="61"/>
      <c r="J102" s="62"/>
      <c r="K102" s="64"/>
      <c r="L102" s="64"/>
      <c r="M102" s="64"/>
      <c r="N102" s="64"/>
      <c r="O102" s="64"/>
      <c r="P102" s="79"/>
      <c r="Q102" s="80"/>
      <c r="R102" s="63"/>
      <c r="S102" s="64"/>
      <c r="T102" s="64"/>
      <c r="U102" s="64"/>
    </row>
    <row r="103" spans="2:21" x14ac:dyDescent="0.25">
      <c r="B103" s="62"/>
      <c r="C103" s="63"/>
      <c r="D103" s="64"/>
      <c r="E103" s="28"/>
      <c r="F103" s="64"/>
      <c r="G103" s="64"/>
      <c r="H103" s="36"/>
      <c r="I103" s="61"/>
      <c r="J103" s="62"/>
      <c r="K103" s="64"/>
      <c r="L103" s="64"/>
      <c r="M103" s="64"/>
      <c r="N103" s="64"/>
      <c r="O103" s="64"/>
      <c r="P103" s="79"/>
      <c r="Q103" s="80"/>
      <c r="R103" s="63"/>
      <c r="S103" s="64"/>
      <c r="T103" s="64"/>
      <c r="U103" s="64"/>
    </row>
    <row r="104" spans="2:21" x14ac:dyDescent="0.25">
      <c r="B104" s="62"/>
      <c r="C104" s="63"/>
      <c r="D104" s="64"/>
      <c r="E104" s="28"/>
      <c r="F104" s="64"/>
      <c r="G104" s="64"/>
      <c r="H104" s="36"/>
      <c r="I104" s="61"/>
      <c r="J104" s="62"/>
      <c r="K104" s="64"/>
      <c r="L104" s="64"/>
      <c r="M104" s="64"/>
      <c r="N104" s="64"/>
      <c r="O104" s="64"/>
      <c r="P104" s="79"/>
      <c r="Q104" s="80"/>
      <c r="R104" s="63"/>
      <c r="S104" s="64"/>
      <c r="T104" s="64"/>
      <c r="U104" s="64"/>
    </row>
    <row r="105" spans="2:21" x14ac:dyDescent="0.25">
      <c r="B105" s="62"/>
      <c r="C105" s="63"/>
      <c r="D105" s="64"/>
      <c r="E105" s="28"/>
      <c r="F105" s="64"/>
      <c r="G105" s="64"/>
      <c r="H105" s="36"/>
      <c r="I105" s="61"/>
      <c r="J105" s="62"/>
      <c r="K105" s="64"/>
      <c r="L105" s="64"/>
      <c r="M105" s="64"/>
      <c r="N105" s="64"/>
      <c r="O105" s="64"/>
      <c r="P105" s="79"/>
      <c r="Q105" s="80"/>
      <c r="R105" s="63"/>
      <c r="S105" s="64"/>
      <c r="T105" s="64"/>
      <c r="U105" s="64"/>
    </row>
    <row r="106" spans="2:21" x14ac:dyDescent="0.25">
      <c r="B106" s="62"/>
      <c r="C106" s="63"/>
      <c r="D106" s="64"/>
      <c r="E106" s="28"/>
      <c r="F106" s="64"/>
      <c r="G106" s="64"/>
      <c r="H106" s="36"/>
      <c r="I106" s="61"/>
      <c r="J106" s="62"/>
      <c r="K106" s="64"/>
      <c r="L106" s="64"/>
      <c r="M106" s="64"/>
      <c r="N106" s="64"/>
      <c r="O106" s="64"/>
      <c r="P106" s="79"/>
      <c r="Q106" s="80"/>
      <c r="R106" s="63"/>
      <c r="S106" s="64"/>
      <c r="T106" s="64"/>
      <c r="U106" s="64"/>
    </row>
    <row r="107" spans="2:21" x14ac:dyDescent="0.25">
      <c r="B107" s="62"/>
      <c r="C107" s="63"/>
      <c r="D107" s="64"/>
      <c r="E107" s="28"/>
      <c r="F107" s="64"/>
      <c r="G107" s="64"/>
      <c r="H107" s="36"/>
      <c r="I107" s="61"/>
      <c r="J107" s="62"/>
      <c r="K107" s="64"/>
      <c r="L107" s="64"/>
      <c r="M107" s="64"/>
      <c r="N107" s="64"/>
      <c r="O107" s="64"/>
      <c r="P107" s="79"/>
      <c r="Q107" s="80"/>
      <c r="R107" s="63"/>
      <c r="S107" s="64"/>
      <c r="T107" s="64"/>
      <c r="U107" s="64"/>
    </row>
    <row r="108" spans="2:21" x14ac:dyDescent="0.25">
      <c r="B108" s="62"/>
      <c r="C108" s="63"/>
      <c r="D108" s="64"/>
      <c r="E108" s="28"/>
      <c r="F108" s="64"/>
      <c r="G108" s="64"/>
      <c r="H108" s="36"/>
      <c r="I108" s="61"/>
      <c r="J108" s="62"/>
      <c r="K108" s="64"/>
      <c r="L108" s="64"/>
      <c r="M108" s="64"/>
      <c r="N108" s="64"/>
      <c r="O108" s="64"/>
      <c r="P108" s="79"/>
      <c r="Q108" s="80"/>
      <c r="R108" s="63"/>
      <c r="S108" s="64"/>
      <c r="T108" s="64"/>
      <c r="U108" s="64"/>
    </row>
    <row r="109" spans="2:21" x14ac:dyDescent="0.25">
      <c r="B109" s="62"/>
      <c r="C109" s="63"/>
      <c r="D109" s="64"/>
      <c r="E109" s="28"/>
      <c r="F109" s="64"/>
      <c r="G109" s="64"/>
      <c r="H109" s="36"/>
      <c r="I109" s="61"/>
      <c r="J109" s="62"/>
      <c r="K109" s="64"/>
      <c r="L109" s="64"/>
      <c r="M109" s="64"/>
      <c r="N109" s="64"/>
      <c r="O109" s="64"/>
      <c r="P109" s="79"/>
      <c r="Q109" s="80"/>
      <c r="R109" s="63"/>
      <c r="S109" s="64"/>
      <c r="T109" s="64"/>
      <c r="U109" s="64"/>
    </row>
    <row r="110" spans="2:21" x14ac:dyDescent="0.25">
      <c r="B110" s="62"/>
      <c r="C110" s="63"/>
      <c r="D110" s="64"/>
      <c r="E110" s="28"/>
      <c r="F110" s="64"/>
      <c r="G110" s="64"/>
      <c r="H110" s="36"/>
      <c r="I110" s="61"/>
      <c r="J110" s="62"/>
      <c r="K110" s="64"/>
      <c r="L110" s="64"/>
      <c r="M110" s="64"/>
      <c r="N110" s="64"/>
      <c r="O110" s="64"/>
      <c r="P110" s="79"/>
      <c r="Q110" s="80"/>
      <c r="R110" s="63"/>
      <c r="S110" s="64"/>
      <c r="T110" s="64"/>
      <c r="U110" s="64"/>
    </row>
    <row r="111" spans="2:21" x14ac:dyDescent="0.25">
      <c r="B111" s="62"/>
      <c r="C111" s="63"/>
      <c r="D111" s="64"/>
      <c r="E111" s="28"/>
      <c r="F111" s="64"/>
      <c r="G111" s="64"/>
      <c r="H111" s="36"/>
      <c r="I111" s="61"/>
      <c r="J111" s="62"/>
      <c r="K111" s="64"/>
      <c r="L111" s="64"/>
      <c r="M111" s="64"/>
      <c r="N111" s="64"/>
      <c r="O111" s="64"/>
      <c r="P111" s="79"/>
      <c r="Q111" s="80"/>
      <c r="R111" s="63"/>
      <c r="S111" s="64"/>
      <c r="T111" s="64"/>
      <c r="U111" s="64"/>
    </row>
    <row r="112" spans="2:21" x14ac:dyDescent="0.25">
      <c r="B112" s="62"/>
      <c r="C112" s="63"/>
      <c r="D112" s="64"/>
      <c r="E112" s="28"/>
      <c r="F112" s="64"/>
      <c r="G112" s="64"/>
      <c r="H112" s="36"/>
      <c r="I112" s="61"/>
      <c r="J112" s="62"/>
      <c r="K112" s="64"/>
      <c r="L112" s="64"/>
      <c r="M112" s="64"/>
      <c r="N112" s="64"/>
      <c r="O112" s="64"/>
      <c r="P112" s="79"/>
      <c r="Q112" s="80"/>
      <c r="R112" s="63"/>
      <c r="S112" s="64"/>
      <c r="T112" s="64"/>
      <c r="U112" s="64"/>
    </row>
    <row r="113" spans="2:21" x14ac:dyDescent="0.25">
      <c r="B113" s="62"/>
      <c r="C113" s="63"/>
      <c r="D113" s="64"/>
      <c r="E113" s="28"/>
      <c r="F113" s="64"/>
      <c r="G113" s="64"/>
      <c r="H113" s="36"/>
      <c r="I113" s="61"/>
      <c r="J113" s="62"/>
      <c r="K113" s="64"/>
      <c r="L113" s="64"/>
      <c r="M113" s="64"/>
      <c r="N113" s="64"/>
      <c r="O113" s="64"/>
      <c r="P113" s="79"/>
      <c r="Q113" s="80"/>
      <c r="R113" s="63"/>
      <c r="S113" s="64"/>
      <c r="T113" s="64"/>
      <c r="U113" s="64"/>
    </row>
    <row r="114" spans="2:21" x14ac:dyDescent="0.25">
      <c r="B114" s="62"/>
      <c r="C114" s="63"/>
      <c r="D114" s="64"/>
      <c r="E114" s="28"/>
      <c r="F114" s="64"/>
      <c r="G114" s="64"/>
      <c r="H114" s="36"/>
      <c r="I114" s="61"/>
      <c r="J114" s="62"/>
      <c r="K114" s="64"/>
      <c r="L114" s="64"/>
      <c r="M114" s="64"/>
      <c r="N114" s="64"/>
      <c r="O114" s="64"/>
      <c r="P114" s="79"/>
      <c r="Q114" s="80"/>
      <c r="R114" s="63"/>
      <c r="S114" s="64"/>
      <c r="T114" s="64"/>
      <c r="U114" s="64"/>
    </row>
    <row r="115" spans="2:21" x14ac:dyDescent="0.25">
      <c r="B115" s="62"/>
      <c r="C115" s="63"/>
      <c r="D115" s="64"/>
      <c r="E115" s="28"/>
      <c r="F115" s="64"/>
      <c r="G115" s="64"/>
      <c r="H115" s="36"/>
      <c r="I115" s="61"/>
      <c r="J115" s="62"/>
      <c r="K115" s="64"/>
      <c r="L115" s="64"/>
      <c r="M115" s="64"/>
      <c r="N115" s="64"/>
      <c r="O115" s="64"/>
      <c r="P115" s="79"/>
      <c r="Q115" s="80"/>
      <c r="R115" s="63"/>
      <c r="S115" s="64"/>
      <c r="T115" s="64"/>
      <c r="U115" s="64"/>
    </row>
    <row r="116" spans="2:21" x14ac:dyDescent="0.25">
      <c r="B116" s="62"/>
      <c r="C116" s="63"/>
      <c r="D116" s="64"/>
      <c r="E116" s="28"/>
      <c r="F116" s="64"/>
      <c r="G116" s="64"/>
      <c r="H116" s="36"/>
      <c r="I116" s="61"/>
      <c r="J116" s="62"/>
      <c r="K116" s="64"/>
      <c r="L116" s="64"/>
      <c r="M116" s="64"/>
      <c r="N116" s="64"/>
      <c r="O116" s="64"/>
      <c r="P116" s="79"/>
      <c r="Q116" s="80"/>
      <c r="R116" s="63"/>
      <c r="S116" s="64"/>
      <c r="T116" s="64"/>
      <c r="U116" s="64"/>
    </row>
    <row r="117" spans="2:21" x14ac:dyDescent="0.25">
      <c r="B117" s="62"/>
      <c r="C117" s="63"/>
      <c r="D117" s="64"/>
      <c r="E117" s="28"/>
      <c r="F117" s="64"/>
      <c r="G117" s="64"/>
      <c r="H117" s="36"/>
      <c r="I117" s="61"/>
      <c r="J117" s="62"/>
      <c r="K117" s="64"/>
      <c r="L117" s="64"/>
      <c r="M117" s="64"/>
      <c r="N117" s="64"/>
      <c r="O117" s="64"/>
      <c r="P117" s="79"/>
      <c r="Q117" s="80"/>
      <c r="R117" s="63"/>
      <c r="S117" s="64"/>
      <c r="T117" s="64"/>
      <c r="U117" s="64"/>
    </row>
    <row r="118" spans="2:21" x14ac:dyDescent="0.25">
      <c r="B118" s="62"/>
      <c r="C118" s="63"/>
      <c r="D118" s="64"/>
      <c r="E118" s="28"/>
      <c r="F118" s="64"/>
      <c r="G118" s="64"/>
      <c r="H118" s="36"/>
      <c r="I118" s="61"/>
      <c r="J118" s="62"/>
      <c r="K118" s="64"/>
      <c r="L118" s="64"/>
      <c r="M118" s="64"/>
      <c r="N118" s="64"/>
      <c r="O118" s="64"/>
      <c r="P118" s="79"/>
      <c r="Q118" s="80"/>
      <c r="R118" s="63"/>
      <c r="S118" s="64"/>
      <c r="T118" s="64"/>
      <c r="U118" s="64"/>
    </row>
    <row r="119" spans="2:21" x14ac:dyDescent="0.25">
      <c r="B119" s="62"/>
      <c r="C119" s="63"/>
      <c r="D119" s="64"/>
      <c r="E119" s="28"/>
      <c r="F119" s="64"/>
      <c r="G119" s="64"/>
      <c r="H119" s="36"/>
      <c r="I119" s="61"/>
      <c r="J119" s="62"/>
      <c r="K119" s="64"/>
      <c r="L119" s="64"/>
      <c r="M119" s="64"/>
      <c r="N119" s="64"/>
      <c r="O119" s="64"/>
      <c r="P119" s="79"/>
      <c r="Q119" s="80"/>
      <c r="R119" s="63"/>
      <c r="S119" s="64"/>
      <c r="T119" s="64"/>
      <c r="U119" s="64"/>
    </row>
    <row r="120" spans="2:21" x14ac:dyDescent="0.25">
      <c r="B120" s="62"/>
      <c r="C120" s="63"/>
      <c r="D120" s="64"/>
      <c r="E120" s="28"/>
      <c r="F120" s="64"/>
      <c r="G120" s="64"/>
      <c r="H120" s="36"/>
      <c r="I120" s="61"/>
      <c r="J120" s="62"/>
      <c r="K120" s="64"/>
      <c r="L120" s="64"/>
      <c r="M120" s="64"/>
      <c r="N120" s="64"/>
      <c r="O120" s="64"/>
      <c r="P120" s="79"/>
      <c r="Q120" s="80"/>
      <c r="R120" s="63"/>
      <c r="S120" s="64"/>
      <c r="T120" s="64"/>
      <c r="U120" s="64"/>
    </row>
    <row r="121" spans="2:21" x14ac:dyDescent="0.25">
      <c r="B121" s="62"/>
      <c r="C121" s="63"/>
      <c r="D121" s="64"/>
      <c r="E121" s="28"/>
      <c r="F121" s="64"/>
      <c r="G121" s="64"/>
      <c r="H121" s="36"/>
      <c r="I121" s="61"/>
      <c r="J121" s="62"/>
      <c r="K121" s="64"/>
      <c r="L121" s="64"/>
      <c r="M121" s="64"/>
      <c r="N121" s="64"/>
      <c r="O121" s="64"/>
      <c r="P121" s="79"/>
      <c r="Q121" s="80"/>
      <c r="R121" s="63"/>
      <c r="S121" s="64"/>
      <c r="T121" s="64"/>
      <c r="U121" s="64"/>
    </row>
    <row r="122" spans="2:21" x14ac:dyDescent="0.25">
      <c r="B122" s="62"/>
      <c r="C122" s="63"/>
      <c r="D122" s="64"/>
      <c r="E122" s="28"/>
      <c r="F122" s="64"/>
      <c r="G122" s="64"/>
      <c r="H122" s="36"/>
      <c r="I122" s="61"/>
      <c r="J122" s="62"/>
      <c r="K122" s="64"/>
      <c r="L122" s="64"/>
      <c r="M122" s="64"/>
      <c r="N122" s="64"/>
      <c r="O122" s="64"/>
      <c r="P122" s="79"/>
      <c r="Q122" s="80"/>
      <c r="R122" s="63"/>
      <c r="S122" s="64"/>
      <c r="T122" s="64"/>
      <c r="U122" s="64"/>
    </row>
    <row r="123" spans="2:21" x14ac:dyDescent="0.25">
      <c r="B123" s="62"/>
      <c r="C123" s="63"/>
      <c r="D123" s="64"/>
      <c r="E123" s="28"/>
      <c r="F123" s="64"/>
      <c r="G123" s="64"/>
      <c r="H123" s="36"/>
      <c r="I123" s="61"/>
      <c r="J123" s="62"/>
      <c r="K123" s="64"/>
      <c r="L123" s="64"/>
      <c r="M123" s="64"/>
      <c r="N123" s="64"/>
      <c r="O123" s="64"/>
      <c r="P123" s="79"/>
      <c r="Q123" s="80"/>
      <c r="R123" s="63"/>
      <c r="S123" s="64"/>
      <c r="T123" s="64"/>
      <c r="U123" s="64"/>
    </row>
    <row r="124" spans="2:21" x14ac:dyDescent="0.25">
      <c r="B124" s="62"/>
      <c r="C124" s="63"/>
      <c r="D124" s="64"/>
      <c r="E124" s="28"/>
      <c r="F124" s="64"/>
      <c r="G124" s="64"/>
      <c r="H124" s="36"/>
      <c r="I124" s="61"/>
      <c r="J124" s="62"/>
      <c r="K124" s="64"/>
      <c r="L124" s="64"/>
      <c r="M124" s="64"/>
      <c r="N124" s="64"/>
      <c r="O124" s="64"/>
      <c r="P124" s="79"/>
      <c r="Q124" s="80"/>
      <c r="R124" s="63"/>
      <c r="S124" s="64"/>
      <c r="T124" s="64"/>
      <c r="U124" s="64"/>
    </row>
    <row r="125" spans="2:21" x14ac:dyDescent="0.25">
      <c r="B125" s="62"/>
      <c r="C125" s="63"/>
      <c r="D125" s="64"/>
      <c r="E125" s="28"/>
      <c r="F125" s="64"/>
      <c r="G125" s="64"/>
      <c r="H125" s="36"/>
      <c r="I125" s="61"/>
      <c r="J125" s="62"/>
      <c r="K125" s="64"/>
      <c r="L125" s="64"/>
      <c r="M125" s="64"/>
      <c r="N125" s="64"/>
      <c r="O125" s="64"/>
      <c r="P125" s="79"/>
      <c r="Q125" s="80"/>
      <c r="R125" s="63"/>
      <c r="S125" s="64"/>
      <c r="T125" s="64"/>
      <c r="U125" s="64"/>
    </row>
    <row r="126" spans="2:21" x14ac:dyDescent="0.25">
      <c r="B126" s="62"/>
      <c r="C126" s="63"/>
      <c r="D126" s="64"/>
      <c r="E126" s="28"/>
      <c r="F126" s="64"/>
      <c r="G126" s="64"/>
      <c r="H126" s="36"/>
      <c r="I126" s="61"/>
      <c r="J126" s="62"/>
      <c r="K126" s="64"/>
      <c r="L126" s="64"/>
      <c r="M126" s="64"/>
      <c r="N126" s="64"/>
      <c r="O126" s="64"/>
      <c r="P126" s="79"/>
      <c r="Q126" s="80"/>
      <c r="R126" s="63"/>
      <c r="S126" s="64"/>
      <c r="T126" s="64"/>
      <c r="U126" s="64"/>
    </row>
    <row r="127" spans="2:21" x14ac:dyDescent="0.25">
      <c r="B127" s="62"/>
      <c r="C127" s="63"/>
      <c r="D127" s="64"/>
      <c r="E127" s="28"/>
      <c r="F127" s="64"/>
      <c r="G127" s="64"/>
      <c r="H127" s="36"/>
      <c r="I127" s="61"/>
      <c r="J127" s="62"/>
      <c r="K127" s="64"/>
      <c r="L127" s="64"/>
      <c r="M127" s="64"/>
      <c r="N127" s="64"/>
      <c r="O127" s="64"/>
      <c r="P127" s="79"/>
      <c r="Q127" s="80"/>
      <c r="R127" s="63"/>
      <c r="S127" s="64"/>
      <c r="T127" s="64"/>
      <c r="U127" s="64"/>
    </row>
    <row r="128" spans="2:21" x14ac:dyDescent="0.25">
      <c r="B128" s="62"/>
      <c r="C128" s="63"/>
      <c r="D128" s="64"/>
      <c r="E128" s="28"/>
      <c r="F128" s="64"/>
      <c r="G128" s="64"/>
      <c r="H128" s="36"/>
      <c r="I128" s="61"/>
      <c r="J128" s="62"/>
      <c r="K128" s="64"/>
      <c r="L128" s="64"/>
      <c r="M128" s="64"/>
      <c r="N128" s="64"/>
      <c r="O128" s="64"/>
      <c r="P128" s="79"/>
      <c r="Q128" s="80"/>
      <c r="R128" s="63"/>
      <c r="S128" s="64"/>
      <c r="T128" s="64"/>
      <c r="U128" s="64"/>
    </row>
    <row r="129" spans="2:21" x14ac:dyDescent="0.25">
      <c r="B129" s="62"/>
      <c r="C129" s="63"/>
      <c r="D129" s="64"/>
      <c r="E129" s="28"/>
      <c r="F129" s="64"/>
      <c r="G129" s="64"/>
      <c r="H129" s="36"/>
      <c r="I129" s="61"/>
      <c r="J129" s="62"/>
      <c r="K129" s="64"/>
      <c r="L129" s="64"/>
      <c r="M129" s="64"/>
      <c r="N129" s="64"/>
      <c r="O129" s="64"/>
      <c r="P129" s="79"/>
      <c r="Q129" s="80"/>
      <c r="R129" s="63"/>
      <c r="S129" s="64"/>
      <c r="T129" s="64"/>
      <c r="U129" s="64"/>
    </row>
    <row r="130" spans="2:21" x14ac:dyDescent="0.25">
      <c r="B130" s="62"/>
      <c r="C130" s="63"/>
      <c r="D130" s="64"/>
      <c r="E130" s="28"/>
      <c r="F130" s="64"/>
      <c r="G130" s="64"/>
      <c r="H130" s="36"/>
      <c r="I130" s="61"/>
      <c r="J130" s="62"/>
      <c r="K130" s="64"/>
      <c r="L130" s="64"/>
      <c r="M130" s="64"/>
      <c r="N130" s="64"/>
      <c r="O130" s="64"/>
      <c r="P130" s="79"/>
      <c r="Q130" s="80"/>
      <c r="R130" s="63"/>
      <c r="S130" s="64"/>
      <c r="T130" s="64"/>
      <c r="U130" s="64"/>
    </row>
    <row r="131" spans="2:21" x14ac:dyDescent="0.25">
      <c r="B131" s="62"/>
      <c r="C131" s="63"/>
      <c r="D131" s="64"/>
      <c r="E131" s="28"/>
      <c r="F131" s="64"/>
      <c r="G131" s="64"/>
      <c r="H131" s="36"/>
      <c r="I131" s="61"/>
      <c r="J131" s="62"/>
      <c r="K131" s="64"/>
      <c r="L131" s="64"/>
      <c r="M131" s="64"/>
      <c r="N131" s="64"/>
      <c r="O131" s="64"/>
      <c r="P131" s="79"/>
      <c r="Q131" s="80"/>
      <c r="R131" s="63"/>
      <c r="S131" s="64"/>
      <c r="T131" s="64"/>
      <c r="U131" s="64"/>
    </row>
    <row r="132" spans="2:21" x14ac:dyDescent="0.25">
      <c r="B132" s="62"/>
      <c r="C132" s="63"/>
      <c r="D132" s="64"/>
      <c r="E132" s="28"/>
      <c r="F132" s="64"/>
      <c r="G132" s="64"/>
      <c r="H132" s="36"/>
      <c r="I132" s="61"/>
      <c r="J132" s="62"/>
      <c r="K132" s="64"/>
      <c r="L132" s="64"/>
      <c r="M132" s="64"/>
      <c r="N132" s="64"/>
      <c r="O132" s="64"/>
      <c r="P132" s="79"/>
      <c r="Q132" s="80"/>
      <c r="R132" s="63"/>
      <c r="S132" s="64"/>
      <c r="T132" s="64"/>
      <c r="U132" s="64"/>
    </row>
    <row r="133" spans="2:21" x14ac:dyDescent="0.25">
      <c r="B133" s="62"/>
      <c r="C133" s="63"/>
      <c r="D133" s="64"/>
      <c r="E133" s="28"/>
      <c r="F133" s="64"/>
      <c r="G133" s="64"/>
      <c r="H133" s="36"/>
      <c r="I133" s="61"/>
      <c r="J133" s="62"/>
      <c r="K133" s="64"/>
      <c r="L133" s="64"/>
      <c r="M133" s="64"/>
      <c r="N133" s="64"/>
      <c r="O133" s="64"/>
      <c r="P133" s="79"/>
      <c r="Q133" s="80"/>
      <c r="R133" s="63"/>
      <c r="S133" s="64"/>
      <c r="T133" s="64"/>
      <c r="U133" s="64"/>
    </row>
    <row r="134" spans="2:21" x14ac:dyDescent="0.25">
      <c r="B134" s="62"/>
      <c r="C134" s="63"/>
      <c r="D134" s="64"/>
      <c r="E134" s="28"/>
      <c r="F134" s="64"/>
      <c r="G134" s="64"/>
      <c r="H134" s="36"/>
      <c r="I134" s="61"/>
      <c r="J134" s="62"/>
      <c r="K134" s="64"/>
      <c r="L134" s="64"/>
      <c r="M134" s="64"/>
      <c r="N134" s="64"/>
      <c r="O134" s="64"/>
      <c r="P134" s="79"/>
      <c r="Q134" s="80"/>
      <c r="R134" s="63"/>
      <c r="S134" s="64"/>
      <c r="T134" s="64"/>
      <c r="U134" s="64"/>
    </row>
    <row r="135" spans="2:21" x14ac:dyDescent="0.25">
      <c r="B135" s="62"/>
      <c r="C135" s="63"/>
      <c r="D135" s="64"/>
      <c r="E135" s="28"/>
      <c r="F135" s="64"/>
      <c r="G135" s="64"/>
      <c r="H135" s="36"/>
      <c r="I135" s="61"/>
      <c r="J135" s="62"/>
      <c r="K135" s="64"/>
      <c r="L135" s="64"/>
      <c r="M135" s="64"/>
      <c r="N135" s="64"/>
      <c r="O135" s="64"/>
      <c r="P135" s="79"/>
      <c r="Q135" s="80"/>
      <c r="R135" s="63"/>
      <c r="S135" s="64"/>
      <c r="T135" s="64"/>
      <c r="U135" s="64"/>
    </row>
    <row r="136" spans="2:21" x14ac:dyDescent="0.25">
      <c r="B136" s="62"/>
      <c r="C136" s="63"/>
      <c r="D136" s="64"/>
      <c r="E136" s="28"/>
      <c r="F136" s="64"/>
      <c r="G136" s="64"/>
      <c r="H136" s="36"/>
      <c r="I136" s="61"/>
      <c r="J136" s="62"/>
      <c r="K136" s="64"/>
      <c r="L136" s="64"/>
      <c r="M136" s="64"/>
      <c r="N136" s="64"/>
      <c r="O136" s="64"/>
      <c r="P136" s="79"/>
      <c r="Q136" s="80"/>
      <c r="R136" s="63"/>
      <c r="S136" s="64"/>
      <c r="T136" s="64"/>
      <c r="U136" s="64"/>
    </row>
    <row r="137" spans="2:21" x14ac:dyDescent="0.25">
      <c r="B137" s="62"/>
      <c r="C137" s="63"/>
      <c r="D137" s="64"/>
      <c r="E137" s="28"/>
      <c r="F137" s="64"/>
      <c r="G137" s="64"/>
      <c r="H137" s="36"/>
      <c r="I137" s="61"/>
      <c r="J137" s="62"/>
      <c r="K137" s="64"/>
      <c r="L137" s="64"/>
      <c r="M137" s="64"/>
      <c r="N137" s="64"/>
      <c r="O137" s="64"/>
      <c r="P137" s="79"/>
      <c r="Q137" s="80"/>
      <c r="R137" s="63"/>
      <c r="S137" s="64"/>
      <c r="T137" s="64"/>
      <c r="U137" s="64"/>
    </row>
    <row r="138" spans="2:21" x14ac:dyDescent="0.25">
      <c r="B138" s="62"/>
      <c r="C138" s="63"/>
      <c r="D138" s="64"/>
      <c r="E138" s="28"/>
      <c r="F138" s="64"/>
      <c r="G138" s="64"/>
      <c r="H138" s="36"/>
      <c r="I138" s="61"/>
      <c r="J138" s="62"/>
      <c r="K138" s="64"/>
      <c r="L138" s="64"/>
      <c r="M138" s="64"/>
      <c r="N138" s="64"/>
      <c r="O138" s="64"/>
      <c r="P138" s="79"/>
      <c r="Q138" s="80"/>
      <c r="R138" s="63"/>
      <c r="S138" s="64"/>
      <c r="T138" s="64"/>
      <c r="U138" s="64"/>
    </row>
    <row r="139" spans="2:21" x14ac:dyDescent="0.25">
      <c r="B139" s="62"/>
      <c r="C139" s="63"/>
      <c r="D139" s="64"/>
      <c r="E139" s="28"/>
      <c r="F139" s="64"/>
      <c r="G139" s="64"/>
      <c r="H139" s="36"/>
      <c r="I139" s="61"/>
      <c r="J139" s="62"/>
      <c r="K139" s="64"/>
      <c r="L139" s="64"/>
      <c r="M139" s="64"/>
      <c r="N139" s="64"/>
      <c r="O139" s="64"/>
      <c r="P139" s="79"/>
      <c r="Q139" s="80"/>
      <c r="R139" s="63"/>
      <c r="S139" s="64"/>
      <c r="T139" s="64"/>
      <c r="U139" s="64"/>
    </row>
    <row r="140" spans="2:21" x14ac:dyDescent="0.25">
      <c r="B140" s="62"/>
      <c r="C140" s="63"/>
      <c r="D140" s="64"/>
      <c r="E140" s="28"/>
      <c r="F140" s="64"/>
      <c r="G140" s="64"/>
      <c r="H140" s="36"/>
      <c r="I140" s="61"/>
      <c r="J140" s="62"/>
      <c r="K140" s="64"/>
      <c r="L140" s="64"/>
      <c r="M140" s="64"/>
      <c r="N140" s="64"/>
      <c r="O140" s="64"/>
      <c r="P140" s="79"/>
      <c r="Q140" s="80"/>
      <c r="R140" s="63"/>
      <c r="S140" s="64"/>
      <c r="T140" s="64"/>
      <c r="U140" s="64"/>
    </row>
    <row r="141" spans="2:21" x14ac:dyDescent="0.25">
      <c r="B141" s="62"/>
      <c r="C141" s="63"/>
      <c r="D141" s="64"/>
      <c r="E141" s="28"/>
      <c r="F141" s="64"/>
      <c r="G141" s="64"/>
      <c r="H141" s="36"/>
      <c r="I141" s="61"/>
      <c r="J141" s="62"/>
      <c r="K141" s="64"/>
      <c r="L141" s="64"/>
      <c r="M141" s="64"/>
      <c r="N141" s="64"/>
      <c r="O141" s="64"/>
      <c r="P141" s="79"/>
      <c r="Q141" s="80"/>
      <c r="R141" s="63"/>
      <c r="S141" s="64"/>
      <c r="T141" s="64"/>
      <c r="U141" s="64"/>
    </row>
    <row r="142" spans="2:21" x14ac:dyDescent="0.25">
      <c r="B142" s="62"/>
      <c r="C142" s="63"/>
      <c r="D142" s="64"/>
      <c r="E142" s="28"/>
      <c r="F142" s="64"/>
      <c r="G142" s="64"/>
      <c r="H142" s="36"/>
      <c r="I142" s="61"/>
      <c r="J142" s="62"/>
      <c r="K142" s="64"/>
      <c r="L142" s="64"/>
      <c r="M142" s="64"/>
      <c r="N142" s="64"/>
      <c r="O142" s="64"/>
      <c r="P142" s="79"/>
      <c r="Q142" s="80"/>
      <c r="R142" s="63"/>
      <c r="S142" s="64"/>
      <c r="T142" s="64"/>
      <c r="U142" s="64"/>
    </row>
    <row r="143" spans="2:21" x14ac:dyDescent="0.25">
      <c r="B143" s="62"/>
      <c r="C143" s="63"/>
      <c r="D143" s="64"/>
      <c r="E143" s="28"/>
      <c r="F143" s="64"/>
      <c r="G143" s="64"/>
      <c r="H143" s="36"/>
      <c r="I143" s="61"/>
      <c r="J143" s="62"/>
      <c r="K143" s="64"/>
      <c r="L143" s="64"/>
      <c r="M143" s="64"/>
      <c r="N143" s="64"/>
      <c r="O143" s="64"/>
      <c r="P143" s="79"/>
      <c r="Q143" s="80"/>
      <c r="R143" s="63"/>
      <c r="S143" s="64"/>
      <c r="T143" s="64"/>
      <c r="U143" s="64"/>
    </row>
    <row r="144" spans="2:21" x14ac:dyDescent="0.25">
      <c r="B144" s="62"/>
      <c r="C144" s="63"/>
      <c r="D144" s="64"/>
      <c r="E144" s="28"/>
      <c r="F144" s="64"/>
      <c r="G144" s="64"/>
      <c r="H144" s="36"/>
      <c r="I144" s="61"/>
      <c r="J144" s="62"/>
      <c r="K144" s="64"/>
      <c r="L144" s="64"/>
      <c r="M144" s="64"/>
      <c r="N144" s="64"/>
      <c r="O144" s="64"/>
      <c r="P144" s="79"/>
      <c r="Q144" s="80"/>
      <c r="R144" s="63"/>
      <c r="S144" s="64"/>
      <c r="T144" s="64"/>
      <c r="U144" s="64"/>
    </row>
    <row r="145" spans="2:21" x14ac:dyDescent="0.25">
      <c r="B145" s="62"/>
      <c r="C145" s="63"/>
      <c r="D145" s="64"/>
      <c r="E145" s="28"/>
      <c r="F145" s="64"/>
      <c r="G145" s="64"/>
      <c r="H145" s="36"/>
      <c r="I145" s="61"/>
      <c r="J145" s="62"/>
      <c r="K145" s="64"/>
      <c r="L145" s="64"/>
      <c r="M145" s="64"/>
      <c r="N145" s="64"/>
      <c r="O145" s="64"/>
      <c r="P145" s="79"/>
      <c r="Q145" s="80"/>
      <c r="R145" s="63"/>
      <c r="S145" s="64"/>
      <c r="T145" s="64"/>
      <c r="U145" s="64"/>
    </row>
    <row r="146" spans="2:21" x14ac:dyDescent="0.25">
      <c r="B146" s="62"/>
      <c r="C146" s="63"/>
      <c r="D146" s="64"/>
      <c r="E146" s="28"/>
      <c r="F146" s="64"/>
      <c r="G146" s="64"/>
      <c r="H146" s="36"/>
      <c r="I146" s="61"/>
      <c r="J146" s="62"/>
      <c r="K146" s="64"/>
      <c r="L146" s="64"/>
      <c r="M146" s="64"/>
      <c r="N146" s="64"/>
      <c r="O146" s="64"/>
      <c r="P146" s="79"/>
      <c r="Q146" s="80"/>
      <c r="R146" s="63"/>
      <c r="S146" s="64"/>
      <c r="T146" s="64"/>
      <c r="U146" s="64"/>
    </row>
    <row r="147" spans="2:21" x14ac:dyDescent="0.25">
      <c r="B147" s="62"/>
      <c r="C147" s="63"/>
      <c r="D147" s="64"/>
      <c r="E147" s="28"/>
      <c r="F147" s="64"/>
      <c r="G147" s="64"/>
      <c r="H147" s="36"/>
      <c r="I147" s="61"/>
      <c r="J147" s="62"/>
      <c r="K147" s="64"/>
      <c r="L147" s="64"/>
      <c r="M147" s="64"/>
      <c r="N147" s="64"/>
      <c r="O147" s="64"/>
      <c r="P147" s="79"/>
      <c r="Q147" s="80"/>
      <c r="R147" s="63"/>
      <c r="S147" s="64"/>
      <c r="T147" s="64"/>
      <c r="U147" s="64"/>
    </row>
    <row r="148" spans="2:21" x14ac:dyDescent="0.25">
      <c r="B148" s="62"/>
      <c r="C148" s="63"/>
      <c r="D148" s="64"/>
      <c r="E148" s="28"/>
      <c r="F148" s="64"/>
      <c r="G148" s="64"/>
      <c r="H148" s="36"/>
      <c r="I148" s="61"/>
      <c r="J148" s="62"/>
      <c r="K148" s="64"/>
      <c r="L148" s="64"/>
      <c r="M148" s="64"/>
      <c r="N148" s="64"/>
      <c r="O148" s="64"/>
      <c r="P148" s="79"/>
      <c r="Q148" s="80"/>
      <c r="R148" s="63"/>
      <c r="S148" s="64"/>
      <c r="T148" s="64"/>
      <c r="U148" s="64"/>
    </row>
    <row r="149" spans="2:21" x14ac:dyDescent="0.25">
      <c r="B149" s="62"/>
      <c r="C149" s="63"/>
      <c r="D149" s="64"/>
      <c r="E149" s="28"/>
      <c r="F149" s="64"/>
      <c r="G149" s="64"/>
      <c r="H149" s="36"/>
      <c r="I149" s="61"/>
      <c r="J149" s="62"/>
      <c r="K149" s="64"/>
      <c r="L149" s="64"/>
      <c r="M149" s="64"/>
      <c r="N149" s="64"/>
      <c r="O149" s="64"/>
      <c r="P149" s="79"/>
      <c r="Q149" s="80"/>
      <c r="R149" s="63"/>
      <c r="S149" s="64"/>
      <c r="T149" s="64"/>
      <c r="U149" s="64"/>
    </row>
    <row r="150" spans="2:21" x14ac:dyDescent="0.25">
      <c r="B150" s="62"/>
      <c r="C150" s="63"/>
      <c r="D150" s="64"/>
      <c r="E150" s="28"/>
      <c r="F150" s="64"/>
      <c r="G150" s="64"/>
      <c r="H150" s="36"/>
      <c r="I150" s="61"/>
      <c r="J150" s="62"/>
      <c r="K150" s="64"/>
      <c r="L150" s="64"/>
      <c r="M150" s="64"/>
      <c r="N150" s="64"/>
      <c r="O150" s="64"/>
      <c r="P150" s="79"/>
      <c r="Q150" s="80"/>
      <c r="R150" s="63"/>
      <c r="S150" s="64"/>
      <c r="T150" s="64"/>
      <c r="U150" s="64"/>
    </row>
    <row r="151" spans="2:21" x14ac:dyDescent="0.25">
      <c r="B151" s="62"/>
      <c r="C151" s="63"/>
      <c r="D151" s="64"/>
      <c r="E151" s="28"/>
      <c r="F151" s="64"/>
      <c r="G151" s="64"/>
      <c r="H151" s="36"/>
      <c r="I151" s="61"/>
      <c r="J151" s="62"/>
      <c r="K151" s="64"/>
      <c r="L151" s="64"/>
      <c r="M151" s="64"/>
      <c r="N151" s="64"/>
      <c r="O151" s="64"/>
      <c r="P151" s="79"/>
      <c r="Q151" s="80"/>
      <c r="R151" s="63"/>
      <c r="S151" s="64"/>
      <c r="T151" s="64"/>
      <c r="U151" s="64"/>
    </row>
    <row r="152" spans="2:21" x14ac:dyDescent="0.25">
      <c r="B152" s="62"/>
      <c r="C152" s="63"/>
      <c r="D152" s="64"/>
      <c r="E152" s="28"/>
      <c r="F152" s="64"/>
      <c r="G152" s="64"/>
      <c r="H152" s="36"/>
      <c r="I152" s="61"/>
      <c r="J152" s="62"/>
      <c r="K152" s="64"/>
      <c r="L152" s="64"/>
      <c r="M152" s="64"/>
      <c r="N152" s="64"/>
      <c r="O152" s="64"/>
      <c r="P152" s="79"/>
      <c r="Q152" s="80"/>
      <c r="R152" s="63"/>
      <c r="S152" s="64"/>
      <c r="T152" s="64"/>
      <c r="U152" s="64"/>
    </row>
    <row r="153" spans="2:21" x14ac:dyDescent="0.25">
      <c r="B153" s="62"/>
      <c r="C153" s="63"/>
      <c r="D153" s="64"/>
      <c r="E153" s="28"/>
      <c r="F153" s="64"/>
      <c r="G153" s="64"/>
      <c r="H153" s="36"/>
      <c r="I153" s="61"/>
      <c r="J153" s="62"/>
      <c r="K153" s="64"/>
      <c r="L153" s="64"/>
      <c r="M153" s="64"/>
      <c r="N153" s="64"/>
      <c r="O153" s="64"/>
      <c r="P153" s="79"/>
      <c r="Q153" s="80"/>
      <c r="R153" s="63"/>
      <c r="S153" s="64"/>
      <c r="T153" s="64"/>
      <c r="U153" s="64"/>
    </row>
    <row r="154" spans="2:21" x14ac:dyDescent="0.25">
      <c r="B154" s="62"/>
      <c r="C154" s="63"/>
      <c r="D154" s="64"/>
      <c r="E154" s="28"/>
      <c r="F154" s="64"/>
      <c r="G154" s="64"/>
      <c r="H154" s="36"/>
      <c r="I154" s="61"/>
      <c r="J154" s="62"/>
      <c r="K154" s="64"/>
      <c r="L154" s="64"/>
      <c r="M154" s="64"/>
      <c r="N154" s="64"/>
      <c r="O154" s="64"/>
      <c r="P154" s="79"/>
      <c r="Q154" s="80"/>
      <c r="R154" s="63"/>
      <c r="S154" s="64"/>
      <c r="T154" s="64"/>
      <c r="U154" s="64"/>
    </row>
    <row r="155" spans="2:21" x14ac:dyDescent="0.25">
      <c r="B155" s="62"/>
      <c r="C155" s="63"/>
      <c r="D155" s="64"/>
      <c r="E155" s="28"/>
      <c r="F155" s="64"/>
      <c r="G155" s="64"/>
      <c r="H155" s="36"/>
      <c r="I155" s="61"/>
      <c r="J155" s="62"/>
      <c r="K155" s="64"/>
      <c r="L155" s="64"/>
      <c r="M155" s="64"/>
      <c r="N155" s="64"/>
      <c r="O155" s="64"/>
      <c r="P155" s="79"/>
      <c r="Q155" s="80"/>
      <c r="R155" s="63"/>
      <c r="S155" s="64"/>
      <c r="T155" s="64"/>
      <c r="U155" s="64"/>
    </row>
    <row r="156" spans="2:21" x14ac:dyDescent="0.25">
      <c r="B156" s="62"/>
      <c r="C156" s="63"/>
      <c r="D156" s="64"/>
      <c r="E156" s="28"/>
      <c r="F156" s="64"/>
      <c r="G156" s="64"/>
      <c r="H156" s="36"/>
      <c r="I156" s="61"/>
      <c r="J156" s="62"/>
      <c r="K156" s="64"/>
      <c r="L156" s="64"/>
      <c r="M156" s="64"/>
      <c r="N156" s="64"/>
      <c r="O156" s="64"/>
      <c r="P156" s="79"/>
      <c r="Q156" s="80"/>
      <c r="R156" s="63"/>
      <c r="S156" s="64"/>
      <c r="T156" s="64"/>
      <c r="U156" s="64"/>
    </row>
    <row r="157" spans="2:21" x14ac:dyDescent="0.25">
      <c r="B157" s="62"/>
      <c r="C157" s="63"/>
      <c r="D157" s="64"/>
      <c r="E157" s="28"/>
      <c r="F157" s="64"/>
      <c r="G157" s="64"/>
      <c r="H157" s="36"/>
      <c r="I157" s="61"/>
      <c r="J157" s="62"/>
      <c r="K157" s="64"/>
      <c r="L157" s="64"/>
      <c r="M157" s="64"/>
      <c r="N157" s="64"/>
      <c r="O157" s="64"/>
      <c r="P157" s="79"/>
      <c r="Q157" s="80"/>
      <c r="R157" s="63"/>
      <c r="S157" s="64"/>
      <c r="T157" s="64"/>
      <c r="U157" s="64"/>
    </row>
    <row r="158" spans="2:21" x14ac:dyDescent="0.25">
      <c r="B158" s="62"/>
      <c r="C158" s="63"/>
      <c r="D158" s="64"/>
      <c r="E158" s="28"/>
      <c r="F158" s="64"/>
      <c r="G158" s="64"/>
      <c r="H158" s="36"/>
      <c r="I158" s="61"/>
      <c r="J158" s="62"/>
      <c r="K158" s="64"/>
      <c r="L158" s="64"/>
      <c r="M158" s="64"/>
      <c r="N158" s="64"/>
      <c r="O158" s="64"/>
      <c r="P158" s="79"/>
      <c r="Q158" s="80"/>
      <c r="R158" s="63"/>
      <c r="S158" s="64"/>
      <c r="T158" s="64"/>
      <c r="U158" s="64"/>
    </row>
    <row r="159" spans="2:21" x14ac:dyDescent="0.25">
      <c r="B159" s="62"/>
      <c r="C159" s="63"/>
      <c r="D159" s="64"/>
      <c r="E159" s="28"/>
      <c r="F159" s="64"/>
      <c r="G159" s="64"/>
      <c r="H159" s="36"/>
      <c r="I159" s="61"/>
      <c r="J159" s="62"/>
      <c r="K159" s="64"/>
      <c r="L159" s="64"/>
      <c r="M159" s="64"/>
      <c r="N159" s="64"/>
      <c r="O159" s="64"/>
      <c r="P159" s="79"/>
      <c r="Q159" s="80"/>
      <c r="R159" s="63"/>
      <c r="S159" s="64"/>
      <c r="T159" s="64"/>
      <c r="U159" s="64"/>
    </row>
    <row r="160" spans="2:21" x14ac:dyDescent="0.25">
      <c r="B160" s="62"/>
      <c r="C160" s="63"/>
      <c r="D160" s="64"/>
      <c r="E160" s="28"/>
      <c r="F160" s="64"/>
      <c r="G160" s="64"/>
      <c r="H160" s="36"/>
      <c r="I160" s="61"/>
      <c r="J160" s="62"/>
      <c r="K160" s="64"/>
      <c r="L160" s="64"/>
      <c r="M160" s="64"/>
      <c r="N160" s="64"/>
      <c r="O160" s="64"/>
      <c r="P160" s="79"/>
      <c r="Q160" s="80"/>
      <c r="R160" s="63"/>
      <c r="S160" s="64"/>
      <c r="T160" s="64"/>
      <c r="U160" s="64"/>
    </row>
    <row r="161" spans="2:21" x14ac:dyDescent="0.25">
      <c r="B161" s="62"/>
      <c r="C161" s="63"/>
      <c r="D161" s="64"/>
      <c r="E161" s="28"/>
      <c r="F161" s="64"/>
      <c r="G161" s="64"/>
      <c r="H161" s="36"/>
      <c r="I161" s="61"/>
      <c r="J161" s="62"/>
      <c r="K161" s="64"/>
      <c r="L161" s="64"/>
      <c r="M161" s="64"/>
      <c r="N161" s="64"/>
      <c r="O161" s="64"/>
      <c r="P161" s="79"/>
      <c r="Q161" s="80"/>
      <c r="R161" s="63"/>
      <c r="S161" s="64"/>
      <c r="T161" s="64"/>
      <c r="U161" s="64"/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1"/>
  <sheetViews>
    <sheetView workbookViewId="0">
      <selection activeCell="C19" sqref="C19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3" max="13" width="12.85546875" customWidth="1"/>
    <col min="14" max="14" width="12.5703125" bestFit="1" customWidth="1"/>
  </cols>
  <sheetData>
    <row r="1" spans="1:15" ht="15.75" thickBot="1" x14ac:dyDescent="0.3">
      <c r="A1" s="26" t="s">
        <v>0</v>
      </c>
      <c r="B1" s="4">
        <v>4.5</v>
      </c>
      <c r="C1" s="1" t="s">
        <v>15</v>
      </c>
      <c r="E1" s="7" t="s">
        <v>32</v>
      </c>
      <c r="F1" s="12">
        <f>B3+B4*B5</f>
        <v>18.809735413443658</v>
      </c>
      <c r="G1" s="13" t="s">
        <v>17</v>
      </c>
      <c r="I1" s="22" t="s">
        <v>59</v>
      </c>
      <c r="J1" s="23">
        <f>(5*(F16)*(B1*1000)^2)/(48*F4*F11)*1000000</f>
        <v>3.2406008736338099</v>
      </c>
      <c r="K1" s="21" t="s">
        <v>12</v>
      </c>
      <c r="M1" s="48"/>
      <c r="N1" s="50"/>
      <c r="O1" s="36"/>
    </row>
    <row r="2" spans="1:15" ht="15.75" thickBot="1" x14ac:dyDescent="0.3">
      <c r="A2" s="27" t="s">
        <v>64</v>
      </c>
      <c r="B2" s="29">
        <f>F14*8/B1^2</f>
        <v>22.799679289022617</v>
      </c>
      <c r="C2" s="2" t="s">
        <v>17</v>
      </c>
      <c r="E2" s="9" t="s">
        <v>19</v>
      </c>
      <c r="F2" s="54">
        <f>B3+B4</f>
        <v>22.799679289022617</v>
      </c>
      <c r="G2" s="16" t="s">
        <v>17</v>
      </c>
      <c r="I2" s="22"/>
      <c r="J2" s="23"/>
      <c r="K2" s="21"/>
      <c r="M2" s="36"/>
      <c r="N2" s="36"/>
      <c r="O2" s="36"/>
    </row>
    <row r="3" spans="1:15" ht="15.75" thickBot="1" x14ac:dyDescent="0.3">
      <c r="A3" s="27" t="s">
        <v>60</v>
      </c>
      <c r="B3" s="29">
        <f>B2*B6</f>
        <v>17.099759466766962</v>
      </c>
      <c r="C3" s="2" t="s">
        <v>17</v>
      </c>
      <c r="I3" s="22" t="s">
        <v>30</v>
      </c>
      <c r="J3" s="23">
        <f>J1*(1+J5)+((B10*(B1*1000)^2)/(8*B14))*J6</f>
        <v>7.7935683511325671</v>
      </c>
      <c r="K3" s="21" t="s">
        <v>12</v>
      </c>
      <c r="M3" s="36"/>
      <c r="N3" s="28"/>
      <c r="O3" s="36"/>
    </row>
    <row r="4" spans="1:15" ht="15.75" thickBot="1" x14ac:dyDescent="0.3">
      <c r="A4" s="27" t="s">
        <v>61</v>
      </c>
      <c r="B4" s="29">
        <f>B2*B7</f>
        <v>5.6999198222556542</v>
      </c>
      <c r="C4" s="2" t="s">
        <v>17</v>
      </c>
      <c r="E4" s="7" t="s">
        <v>8</v>
      </c>
      <c r="F4" s="30">
        <f>22000*(($B$15+8)/10)^(0.3)</f>
        <v>31475.806210019346</v>
      </c>
      <c r="G4" s="13" t="s">
        <v>7</v>
      </c>
      <c r="M4" s="36"/>
      <c r="N4" s="28"/>
      <c r="O4" s="36"/>
    </row>
    <row r="5" spans="1:15" ht="15.75" thickBot="1" x14ac:dyDescent="0.3">
      <c r="A5" s="27" t="s">
        <v>14</v>
      </c>
      <c r="B5" s="5">
        <v>0.3</v>
      </c>
      <c r="C5" s="2"/>
      <c r="E5" s="9" t="s">
        <v>56</v>
      </c>
      <c r="F5" s="59">
        <f>0.3*B15^(2/3)</f>
        <v>2.5649639200150443</v>
      </c>
      <c r="G5" s="16" t="s">
        <v>7</v>
      </c>
      <c r="I5" s="46" t="s">
        <v>57</v>
      </c>
      <c r="J5" s="42">
        <f>0.73*B9*(F7)^(1/2)</f>
        <v>0.54628197846899551</v>
      </c>
      <c r="K5" s="43"/>
      <c r="M5" s="36"/>
      <c r="N5" s="28"/>
      <c r="O5" s="36"/>
    </row>
    <row r="6" spans="1:15" ht="15.75" thickBot="1" x14ac:dyDescent="0.3">
      <c r="A6" s="27" t="s">
        <v>62</v>
      </c>
      <c r="B6" s="5">
        <v>0.75</v>
      </c>
      <c r="C6" s="2"/>
      <c r="I6" s="47" t="s">
        <v>58</v>
      </c>
      <c r="J6" s="44">
        <f>1+(F7)^(1/2)</f>
        <v>1.3741657386773942</v>
      </c>
      <c r="K6" s="45"/>
      <c r="M6" s="36"/>
      <c r="N6" s="28"/>
      <c r="O6" s="36"/>
    </row>
    <row r="7" spans="1:15" x14ac:dyDescent="0.25">
      <c r="A7" s="27" t="s">
        <v>63</v>
      </c>
      <c r="B7" s="5">
        <v>0.25</v>
      </c>
      <c r="C7" s="2"/>
      <c r="E7" s="7" t="s">
        <v>65</v>
      </c>
      <c r="F7" s="51">
        <v>0.14000000000000001</v>
      </c>
      <c r="M7" s="36"/>
      <c r="N7" s="28"/>
      <c r="O7" s="36"/>
    </row>
    <row r="8" spans="1:15" ht="15.75" thickBot="1" x14ac:dyDescent="0.3">
      <c r="A8" s="27" t="s">
        <v>67</v>
      </c>
      <c r="B8" s="5">
        <v>1.5</v>
      </c>
      <c r="C8" s="2"/>
      <c r="E8" s="9" t="s">
        <v>75</v>
      </c>
      <c r="F8" s="52">
        <f>F7*(-1+(1+(2/(F7))^(1/2)))</f>
        <v>0.52915026221291817</v>
      </c>
      <c r="M8" s="36"/>
      <c r="N8" s="28"/>
      <c r="O8" s="36"/>
    </row>
    <row r="9" spans="1:15" ht="15.75" thickBot="1" x14ac:dyDescent="0.3">
      <c r="A9" s="27" t="s">
        <v>34</v>
      </c>
      <c r="B9" s="5">
        <v>2</v>
      </c>
      <c r="C9" s="37"/>
      <c r="E9" s="36"/>
      <c r="F9" s="28"/>
    </row>
    <row r="10" spans="1:15" x14ac:dyDescent="0.25">
      <c r="A10" s="27" t="s">
        <v>69</v>
      </c>
      <c r="B10" s="106">
        <v>2.0000000000000001E-4</v>
      </c>
      <c r="C10" s="37"/>
      <c r="E10" s="7" t="s">
        <v>38</v>
      </c>
      <c r="F10" s="55">
        <f>(F7*(1-F8)*(1-(F8/3)))*B11*B14^3</f>
        <v>848311735.21232212</v>
      </c>
      <c r="G10" s="13" t="s">
        <v>23</v>
      </c>
    </row>
    <row r="11" spans="1:15" x14ac:dyDescent="0.25">
      <c r="A11" s="27" t="s">
        <v>1</v>
      </c>
      <c r="B11" s="5">
        <v>1000</v>
      </c>
      <c r="C11" s="2" t="s">
        <v>12</v>
      </c>
      <c r="E11" s="8" t="s">
        <v>21</v>
      </c>
      <c r="F11" s="53">
        <f>F10/(1-(B17*(F15/F14)^2*(1-(F10/F12))))</f>
        <v>984621045.27962339</v>
      </c>
      <c r="G11" s="15" t="s">
        <v>23</v>
      </c>
    </row>
    <row r="12" spans="1:15" ht="15.75" thickBot="1" x14ac:dyDescent="0.3">
      <c r="A12" s="27" t="s">
        <v>2</v>
      </c>
      <c r="B12" s="5">
        <v>300</v>
      </c>
      <c r="C12" s="2" t="s">
        <v>12</v>
      </c>
      <c r="E12" s="9" t="s">
        <v>22</v>
      </c>
      <c r="F12" s="41">
        <f>(1/12)*B11*B12^3</f>
        <v>2250000000</v>
      </c>
      <c r="G12" s="16" t="s">
        <v>23</v>
      </c>
    </row>
    <row r="13" spans="1:15" ht="15.75" customHeight="1" thickBot="1" x14ac:dyDescent="0.3">
      <c r="A13" s="27" t="s">
        <v>24</v>
      </c>
      <c r="B13" s="5">
        <v>50</v>
      </c>
      <c r="C13" s="2" t="s">
        <v>12</v>
      </c>
    </row>
    <row r="14" spans="1:15" ht="15.75" customHeight="1" x14ac:dyDescent="0.25">
      <c r="A14" s="27" t="s">
        <v>25</v>
      </c>
      <c r="B14" s="5">
        <f>B12-B13</f>
        <v>250</v>
      </c>
      <c r="C14" s="2" t="s">
        <v>12</v>
      </c>
      <c r="E14" s="7" t="s">
        <v>20</v>
      </c>
      <c r="F14" s="12">
        <f>F15*B8</f>
        <v>57.7116882003385</v>
      </c>
      <c r="G14" s="13" t="s">
        <v>18</v>
      </c>
    </row>
    <row r="15" spans="1:15" ht="15" customHeight="1" x14ac:dyDescent="0.25">
      <c r="A15" s="27" t="s">
        <v>3</v>
      </c>
      <c r="B15" s="5">
        <v>25</v>
      </c>
      <c r="C15" s="2" t="s">
        <v>7</v>
      </c>
      <c r="E15" s="8" t="s">
        <v>16</v>
      </c>
      <c r="F15" s="14">
        <f>F5*F12/(B12/2)/1000000</f>
        <v>38.474458800225669</v>
      </c>
      <c r="G15" s="15" t="s">
        <v>18</v>
      </c>
    </row>
    <row r="16" spans="1:15" ht="15" customHeight="1" thickBot="1" x14ac:dyDescent="0.3">
      <c r="A16" s="27" t="s">
        <v>4</v>
      </c>
      <c r="B16" s="5">
        <v>500</v>
      </c>
      <c r="C16" s="2" t="s">
        <v>7</v>
      </c>
      <c r="E16" s="9" t="s">
        <v>68</v>
      </c>
      <c r="F16" s="54">
        <f>F14*((B3/(B2))+(B4/(B2))*B5)</f>
        <v>47.612142765279259</v>
      </c>
      <c r="G16" s="16" t="s">
        <v>18</v>
      </c>
    </row>
    <row r="17" spans="1:8" ht="15.75" customHeight="1" thickBot="1" x14ac:dyDescent="0.3">
      <c r="A17" s="35" t="s">
        <v>35</v>
      </c>
      <c r="B17" s="86">
        <v>0.5</v>
      </c>
      <c r="C17" s="38"/>
    </row>
    <row r="18" spans="1:8" ht="15.75" customHeight="1" x14ac:dyDescent="0.25">
      <c r="A18" s="36"/>
      <c r="B18" s="107"/>
      <c r="C18" s="108"/>
    </row>
    <row r="19" spans="1:8" x14ac:dyDescent="0.25">
      <c r="A19" s="36"/>
      <c r="B19" s="109"/>
      <c r="C19" s="108"/>
    </row>
    <row r="23" spans="1:8" ht="15.75" thickBot="1" x14ac:dyDescent="0.3"/>
    <row r="24" spans="1:8" ht="15.75" thickBot="1" x14ac:dyDescent="0.3">
      <c r="A24" s="81" t="s">
        <v>65</v>
      </c>
      <c r="B24" s="82" t="s">
        <v>75</v>
      </c>
      <c r="C24" s="82" t="s">
        <v>38</v>
      </c>
      <c r="D24" s="82" t="s">
        <v>21</v>
      </c>
      <c r="E24" s="82" t="s">
        <v>57</v>
      </c>
      <c r="F24" s="82" t="s">
        <v>58</v>
      </c>
      <c r="G24" s="82" t="s">
        <v>26</v>
      </c>
      <c r="H24" s="83" t="s">
        <v>30</v>
      </c>
    </row>
    <row r="25" spans="1:8" x14ac:dyDescent="0.25">
      <c r="A25" s="65">
        <v>4.0000000000000001E-3</v>
      </c>
      <c r="B25" s="28">
        <f t="shared" ref="B25:B56" si="0">A25*(-1+(1+(2/(A25)))^(1/2))</f>
        <v>8.5532117142397571E-2</v>
      </c>
      <c r="C25" s="61">
        <f t="shared" ref="C25:C56" si="1">(A25*(1-B25)*(1-(B25/3)))*$B$11*$B$14^3</f>
        <v>55524734.885276467</v>
      </c>
      <c r="D25" s="62">
        <f t="shared" ref="D25:D56" si="2">C25/(1-($B$17*($F$15/$F$14)^2*(1-(C25/$F$12))))</f>
        <v>70889122.663023502</v>
      </c>
      <c r="E25">
        <f t="shared" ref="E25:E56" si="3">0.73*$B$9*(A25)^(1/2)</f>
        <v>9.2338507676916662E-2</v>
      </c>
      <c r="F25">
        <f t="shared" ref="F25:F56" si="4">1+(A25)^(1/2)</f>
        <v>1.0632455532033676</v>
      </c>
      <c r="G25" s="64">
        <f t="shared" ref="G25:G56" si="5">(5*($F$16)*($B$1*1000)^2)/(48*$F$4*D25)*1000000</f>
        <v>45.010626449686868</v>
      </c>
      <c r="H25" s="66">
        <f>G25*(1+E25)+(($B$10*($B$1*1000)^2)/(8*$B$14))*F25</f>
        <v>51.31991277089093</v>
      </c>
    </row>
    <row r="26" spans="1:8" x14ac:dyDescent="0.25">
      <c r="A26" s="65">
        <f>A25+0.001</f>
        <v>5.0000000000000001E-3</v>
      </c>
      <c r="B26" s="28">
        <f t="shared" si="0"/>
        <v>9.512492197250394E-2</v>
      </c>
      <c r="C26" s="61">
        <f t="shared" si="1"/>
        <v>68451798.512767181</v>
      </c>
      <c r="D26" s="62">
        <f t="shared" si="2"/>
        <v>87251043.692558229</v>
      </c>
      <c r="E26">
        <f t="shared" si="3"/>
        <v>0.10323759005323593</v>
      </c>
      <c r="F26">
        <f t="shared" si="4"/>
        <v>1.0707106781186548</v>
      </c>
      <c r="G26" s="64">
        <f t="shared" si="5"/>
        <v>36.569921510331767</v>
      </c>
      <c r="H26" s="66">
        <f t="shared" ref="H26:H89" si="6">G26*(1+E26)+(($B$10*($B$1*1000)^2)/(8*$B$14))*F26</f>
        <v>42.513501198684686</v>
      </c>
    </row>
    <row r="27" spans="1:8" x14ac:dyDescent="0.25">
      <c r="A27" s="65">
        <f t="shared" ref="A27:A90" si="7">A26+0.001</f>
        <v>6.0000000000000001E-3</v>
      </c>
      <c r="B27" s="28">
        <f t="shared" si="0"/>
        <v>0.10370870521521981</v>
      </c>
      <c r="C27" s="61">
        <f t="shared" si="1"/>
        <v>81122521.083641812</v>
      </c>
      <c r="D27" s="62">
        <f t="shared" si="2"/>
        <v>103236912.67891656</v>
      </c>
      <c r="E27">
        <f t="shared" si="3"/>
        <v>0.11309111370925658</v>
      </c>
      <c r="F27">
        <f t="shared" si="4"/>
        <v>1.0774596669241483</v>
      </c>
      <c r="G27" s="64">
        <f t="shared" si="5"/>
        <v>30.907199147413216</v>
      </c>
      <c r="H27" s="66">
        <f t="shared" si="6"/>
        <v>36.584384546149366</v>
      </c>
    </row>
    <row r="28" spans="1:8" x14ac:dyDescent="0.25">
      <c r="A28" s="65">
        <f t="shared" si="7"/>
        <v>7.0000000000000001E-3</v>
      </c>
      <c r="B28" s="28">
        <f t="shared" si="0"/>
        <v>0.11152847759083048</v>
      </c>
      <c r="C28" s="61">
        <f t="shared" si="1"/>
        <v>93563921.02423358</v>
      </c>
      <c r="D28" s="62">
        <f t="shared" si="2"/>
        <v>118883993.3718697</v>
      </c>
      <c r="E28">
        <f t="shared" si="3"/>
        <v>0.12215236387397503</v>
      </c>
      <c r="F28">
        <f t="shared" si="4"/>
        <v>1.0836660026534075</v>
      </c>
      <c r="G28" s="64">
        <f t="shared" si="5"/>
        <v>26.839305519883222</v>
      </c>
      <c r="H28" s="66">
        <f t="shared" si="6"/>
        <v>32.312213789245931</v>
      </c>
    </row>
    <row r="29" spans="1:8" x14ac:dyDescent="0.25">
      <c r="A29" s="65">
        <f t="shared" si="7"/>
        <v>8.0000000000000002E-3</v>
      </c>
      <c r="B29" s="28">
        <f t="shared" si="0"/>
        <v>0.11874383614203887</v>
      </c>
      <c r="C29" s="61">
        <f t="shared" si="1"/>
        <v>105796864.75223215</v>
      </c>
      <c r="D29" s="62">
        <f t="shared" si="2"/>
        <v>134221340.77204162</v>
      </c>
      <c r="E29">
        <f t="shared" si="3"/>
        <v>0.13058636988598771</v>
      </c>
      <c r="F29">
        <f t="shared" si="4"/>
        <v>1.0894427190999916</v>
      </c>
      <c r="G29" s="64">
        <f t="shared" si="5"/>
        <v>23.772403115466574</v>
      </c>
      <c r="H29" s="66">
        <f t="shared" si="6"/>
        <v>29.08287644795918</v>
      </c>
    </row>
    <row r="30" spans="1:8" x14ac:dyDescent="0.25">
      <c r="A30" s="65">
        <f t="shared" si="7"/>
        <v>9.0000000000000011E-3</v>
      </c>
      <c r="B30" s="28">
        <f t="shared" si="0"/>
        <v>0.12546560898608983</v>
      </c>
      <c r="C30" s="61">
        <f t="shared" si="1"/>
        <v>117838086.70752615</v>
      </c>
      <c r="D30" s="62">
        <f t="shared" si="2"/>
        <v>149272463.04387206</v>
      </c>
      <c r="E30">
        <f t="shared" si="3"/>
        <v>0.13850776151537503</v>
      </c>
      <c r="F30">
        <f t="shared" si="4"/>
        <v>1.0948683298050514</v>
      </c>
      <c r="G30" s="64">
        <f t="shared" si="5"/>
        <v>21.375434922605905</v>
      </c>
      <c r="H30" s="66">
        <f t="shared" si="6"/>
        <v>26.553206933008848</v>
      </c>
    </row>
    <row r="31" spans="1:8" x14ac:dyDescent="0.25">
      <c r="A31" s="65">
        <f t="shared" si="7"/>
        <v>1.0000000000000002E-2</v>
      </c>
      <c r="B31" s="28">
        <f t="shared" si="0"/>
        <v>0.13177446878757826</v>
      </c>
      <c r="C31" s="61">
        <f t="shared" si="1"/>
        <v>129701387.2642675</v>
      </c>
      <c r="D31" s="62">
        <f t="shared" si="2"/>
        <v>164056906.37505773</v>
      </c>
      <c r="E31">
        <f t="shared" si="3"/>
        <v>0.14599999999999999</v>
      </c>
      <c r="F31">
        <f t="shared" si="4"/>
        <v>1.1000000000000001</v>
      </c>
      <c r="G31" s="64">
        <f t="shared" si="5"/>
        <v>19.44912829354978</v>
      </c>
      <c r="H31" s="66">
        <f t="shared" si="6"/>
        <v>24.516201024408044</v>
      </c>
    </row>
    <row r="32" spans="1:8" x14ac:dyDescent="0.25">
      <c r="A32" s="65">
        <f t="shared" si="7"/>
        <v>1.1000000000000003E-2</v>
      </c>
      <c r="B32" s="28">
        <f t="shared" si="0"/>
        <v>0.13773130134574904</v>
      </c>
      <c r="C32" s="61">
        <f t="shared" si="1"/>
        <v>141398394.61386132</v>
      </c>
      <c r="D32" s="62">
        <f t="shared" si="2"/>
        <v>178591266.92446613</v>
      </c>
      <c r="E32">
        <f t="shared" si="3"/>
        <v>0.15312609183284215</v>
      </c>
      <c r="F32">
        <f t="shared" si="4"/>
        <v>1.1048808848170151</v>
      </c>
      <c r="G32" s="64">
        <f t="shared" si="5"/>
        <v>17.866292537590276</v>
      </c>
      <c r="H32" s="66">
        <f t="shared" si="6"/>
        <v>22.839471881168201</v>
      </c>
    </row>
    <row r="33" spans="1:8" x14ac:dyDescent="0.25">
      <c r="A33" s="65">
        <f t="shared" si="7"/>
        <v>1.2000000000000004E-2</v>
      </c>
      <c r="B33" s="28">
        <f t="shared" si="0"/>
        <v>0.14338339679644027</v>
      </c>
      <c r="C33" s="61">
        <f t="shared" si="1"/>
        <v>152939075.70569533</v>
      </c>
      <c r="D33" s="62">
        <f t="shared" si="2"/>
        <v>192889872.09759608</v>
      </c>
      <c r="E33">
        <f t="shared" si="3"/>
        <v>0.15993498679150853</v>
      </c>
      <c r="F33">
        <f t="shared" si="4"/>
        <v>1.1095445115010332</v>
      </c>
      <c r="G33" s="64">
        <f t="shared" si="5"/>
        <v>16.541894008395417</v>
      </c>
      <c r="H33" s="66">
        <f t="shared" si="6"/>
        <v>21.434349243924267</v>
      </c>
    </row>
    <row r="34" spans="1:8" x14ac:dyDescent="0.25">
      <c r="A34" s="65">
        <f t="shared" si="7"/>
        <v>1.3000000000000005E-2</v>
      </c>
      <c r="B34" s="28">
        <f t="shared" si="0"/>
        <v>0.14876835290006513</v>
      </c>
      <c r="C34" s="61">
        <f t="shared" si="1"/>
        <v>164332093.46831459</v>
      </c>
      <c r="D34" s="62">
        <f t="shared" si="2"/>
        <v>206965258.6834318</v>
      </c>
      <c r="E34">
        <f t="shared" si="3"/>
        <v>0.16646561206447416</v>
      </c>
      <c r="F34">
        <f t="shared" si="4"/>
        <v>1.1140175425099139</v>
      </c>
      <c r="G34" s="64">
        <f t="shared" si="5"/>
        <v>15.416905425716324</v>
      </c>
      <c r="H34" s="66">
        <f t="shared" si="6"/>
        <v>20.239175547130877</v>
      </c>
    </row>
    <row r="35" spans="1:8" x14ac:dyDescent="0.25">
      <c r="A35" s="65">
        <f t="shared" si="7"/>
        <v>1.4000000000000005E-2</v>
      </c>
      <c r="B35" s="28">
        <f t="shared" si="0"/>
        <v>0.15391664598841892</v>
      </c>
      <c r="C35" s="61">
        <f t="shared" si="1"/>
        <v>175585065.10115153</v>
      </c>
      <c r="D35" s="62">
        <f t="shared" si="2"/>
        <v>220828519.88681173</v>
      </c>
      <c r="E35">
        <f t="shared" si="3"/>
        <v>0.17274952966650881</v>
      </c>
      <c r="F35">
        <f t="shared" si="4"/>
        <v>1.1183215956619923</v>
      </c>
      <c r="G35" s="64">
        <f t="shared" si="5"/>
        <v>14.449056766611697</v>
      </c>
      <c r="H35" s="66">
        <f t="shared" si="6"/>
        <v>19.209725758384089</v>
      </c>
    </row>
    <row r="36" spans="1:8" x14ac:dyDescent="0.25">
      <c r="A36" s="65">
        <f t="shared" si="7"/>
        <v>1.5000000000000006E-2</v>
      </c>
      <c r="B36" s="28">
        <f t="shared" si="0"/>
        <v>0.15885338650713712</v>
      </c>
      <c r="C36" s="61">
        <f t="shared" si="1"/>
        <v>186704754.09189364</v>
      </c>
      <c r="D36" s="62">
        <f t="shared" si="2"/>
        <v>234489564.28488863</v>
      </c>
      <c r="E36">
        <f t="shared" si="3"/>
        <v>0.17881275122317203</v>
      </c>
      <c r="F36">
        <f t="shared" si="4"/>
        <v>1.122474487139159</v>
      </c>
      <c r="G36" s="64">
        <f t="shared" si="5"/>
        <v>13.607274290700737</v>
      </c>
      <c r="H36" s="66">
        <f t="shared" si="6"/>
        <v>18.313439279726072</v>
      </c>
    </row>
    <row r="37" spans="1:8" x14ac:dyDescent="0.25">
      <c r="A37" s="65">
        <f t="shared" si="7"/>
        <v>1.6000000000000007E-2</v>
      </c>
      <c r="B37" s="28">
        <f t="shared" si="0"/>
        <v>0.16359955456514921</v>
      </c>
      <c r="C37" s="61">
        <f t="shared" si="1"/>
        <v>197697216.33277661</v>
      </c>
      <c r="D37" s="62">
        <f t="shared" si="2"/>
        <v>247957313.61254722</v>
      </c>
      <c r="E37">
        <f t="shared" si="3"/>
        <v>0.18467701535383338</v>
      </c>
      <c r="F37">
        <f t="shared" si="4"/>
        <v>1.1264911064067351</v>
      </c>
      <c r="G37" s="64">
        <f t="shared" si="5"/>
        <v>12.868198050077289</v>
      </c>
      <c r="H37" s="66">
        <f t="shared" si="6"/>
        <v>17.52580294942122</v>
      </c>
    </row>
    <row r="38" spans="1:8" x14ac:dyDescent="0.25">
      <c r="A38" s="65">
        <f t="shared" si="7"/>
        <v>1.7000000000000008E-2</v>
      </c>
      <c r="B38" s="28">
        <f t="shared" si="0"/>
        <v>0.16817289218457437</v>
      </c>
      <c r="C38" s="61">
        <f t="shared" si="1"/>
        <v>208567913.54044935</v>
      </c>
      <c r="D38" s="62">
        <f t="shared" si="2"/>
        <v>261239856.85327697</v>
      </c>
      <c r="E38">
        <f t="shared" si="3"/>
        <v>0.19036071023191739</v>
      </c>
      <c r="F38">
        <f t="shared" si="4"/>
        <v>1.130384048104053</v>
      </c>
      <c r="G38" s="64">
        <f t="shared" si="5"/>
        <v>12.2139242379215</v>
      </c>
      <c r="H38" s="66">
        <f t="shared" si="6"/>
        <v>16.828003227981775</v>
      </c>
    </row>
    <row r="39" spans="1:8" x14ac:dyDescent="0.25">
      <c r="A39" s="65">
        <f t="shared" si="7"/>
        <v>1.8000000000000009E-2</v>
      </c>
      <c r="B39" s="28">
        <f t="shared" si="0"/>
        <v>0.17258856209122314</v>
      </c>
      <c r="C39" s="61">
        <f t="shared" si="1"/>
        <v>219321802.8187336</v>
      </c>
      <c r="D39" s="62">
        <f t="shared" si="2"/>
        <v>274344572.36014187</v>
      </c>
      <c r="E39">
        <f t="shared" si="3"/>
        <v>0.19587955482898162</v>
      </c>
      <c r="F39">
        <f t="shared" si="4"/>
        <v>1.1341640786499874</v>
      </c>
      <c r="G39" s="64">
        <f t="shared" si="5"/>
        <v>11.630497341652356</v>
      </c>
      <c r="H39" s="66">
        <f t="shared" si="6"/>
        <v>16.205356242641098</v>
      </c>
    </row>
    <row r="40" spans="1:8" x14ac:dyDescent="0.25">
      <c r="A40" s="65">
        <f t="shared" si="7"/>
        <v>1.900000000000001E-2</v>
      </c>
      <c r="B40" s="28">
        <f t="shared" si="0"/>
        <v>0.17685964362267184</v>
      </c>
      <c r="C40" s="61">
        <f t="shared" si="1"/>
        <v>229963408.44781977</v>
      </c>
      <c r="D40" s="62">
        <f t="shared" si="2"/>
        <v>287278226.09381562</v>
      </c>
      <c r="E40">
        <f t="shared" si="3"/>
        <v>0.20124711178051727</v>
      </c>
      <c r="F40">
        <f t="shared" si="4"/>
        <v>1.1378404875209023</v>
      </c>
      <c r="G40" s="64">
        <f t="shared" si="5"/>
        <v>11.106876643304613</v>
      </c>
      <c r="H40" s="66">
        <f t="shared" si="6"/>
        <v>15.64623047590198</v>
      </c>
    </row>
    <row r="41" spans="1:8" x14ac:dyDescent="0.25">
      <c r="A41" s="65">
        <f t="shared" si="7"/>
        <v>2.0000000000000011E-2</v>
      </c>
      <c r="B41" s="28">
        <f t="shared" si="0"/>
        <v>0.18099751242241785</v>
      </c>
      <c r="C41" s="61">
        <f t="shared" si="1"/>
        <v>240496880.18889928</v>
      </c>
      <c r="D41" s="62">
        <f t="shared" si="2"/>
        <v>300047051.69154429</v>
      </c>
      <c r="E41">
        <f t="shared" si="3"/>
        <v>0.20647518010647192</v>
      </c>
      <c r="F41">
        <f t="shared" si="4"/>
        <v>1.1414213562373094</v>
      </c>
      <c r="G41" s="64">
        <f t="shared" si="5"/>
        <v>10.634211539634009</v>
      </c>
      <c r="H41" s="66">
        <f t="shared" si="6"/>
        <v>15.141290528950814</v>
      </c>
    </row>
    <row r="42" spans="1:8" x14ac:dyDescent="0.25">
      <c r="A42" s="65">
        <f t="shared" si="7"/>
        <v>2.1000000000000012E-2</v>
      </c>
      <c r="B42" s="28">
        <f t="shared" si="0"/>
        <v>0.185012135564874</v>
      </c>
      <c r="C42" s="61">
        <f t="shared" si="1"/>
        <v>250926041.19261664</v>
      </c>
      <c r="D42" s="62">
        <f t="shared" si="2"/>
        <v>312656816.49034107</v>
      </c>
      <c r="E42">
        <f t="shared" si="3"/>
        <v>0.21157410049436587</v>
      </c>
      <c r="F42">
        <f t="shared" si="4"/>
        <v>1.1449137674618943</v>
      </c>
      <c r="G42" s="64">
        <f t="shared" si="5"/>
        <v>10.205323061075672</v>
      </c>
      <c r="H42" s="66">
        <f t="shared" si="6"/>
        <v>14.682955487087503</v>
      </c>
    </row>
    <row r="43" spans="1:8" x14ac:dyDescent="0.25">
      <c r="A43" s="65">
        <f t="shared" si="7"/>
        <v>2.2000000000000013E-2</v>
      </c>
      <c r="B43" s="28">
        <f t="shared" si="0"/>
        <v>0.18891230405075951</v>
      </c>
      <c r="C43" s="61">
        <f t="shared" si="1"/>
        <v>261254427.77714607</v>
      </c>
      <c r="D43" s="62">
        <f t="shared" si="2"/>
        <v>325112876.53602576</v>
      </c>
      <c r="E43">
        <f t="shared" si="3"/>
        <v>0.21655299582319343</v>
      </c>
      <c r="F43">
        <f t="shared" si="4"/>
        <v>1.1483239697419134</v>
      </c>
      <c r="G43" s="64">
        <f t="shared" si="5"/>
        <v>9.8143261919612517</v>
      </c>
      <c r="H43" s="66">
        <f t="shared" si="6"/>
        <v>14.265003969543868</v>
      </c>
    </row>
    <row r="44" spans="1:8" x14ac:dyDescent="0.25">
      <c r="A44" s="65">
        <f t="shared" si="7"/>
        <v>2.3000000000000013E-2</v>
      </c>
      <c r="B44" s="28">
        <f t="shared" si="0"/>
        <v>0.1927058181876419</v>
      </c>
      <c r="C44" s="61">
        <f t="shared" si="1"/>
        <v>271485322.76611698</v>
      </c>
      <c r="D44" s="62">
        <f t="shared" si="2"/>
        <v>337420222.84446841</v>
      </c>
      <c r="E44">
        <f t="shared" si="3"/>
        <v>0.22141996296630534</v>
      </c>
      <c r="F44">
        <f t="shared" si="4"/>
        <v>1.151657508881031</v>
      </c>
      <c r="G44" s="64">
        <f t="shared" si="5"/>
        <v>9.456350282247735</v>
      </c>
      <c r="H44" s="66">
        <f t="shared" si="6"/>
        <v>13.882281467023528</v>
      </c>
    </row>
    <row r="45" spans="1:8" x14ac:dyDescent="0.25">
      <c r="A45" s="65">
        <f t="shared" si="7"/>
        <v>2.4000000000000014E-2</v>
      </c>
      <c r="B45" s="28">
        <f t="shared" si="0"/>
        <v>0.19639963702329463</v>
      </c>
      <c r="C45" s="61">
        <f t="shared" si="1"/>
        <v>281621783.66621304</v>
      </c>
      <c r="D45" s="62">
        <f t="shared" si="2"/>
        <v>349583520.6347841</v>
      </c>
      <c r="E45">
        <f t="shared" si="3"/>
        <v>0.22618222741851321</v>
      </c>
      <c r="F45">
        <f t="shared" si="4"/>
        <v>1.1549193338482968</v>
      </c>
      <c r="G45" s="64">
        <f t="shared" si="5"/>
        <v>9.1273290392450388</v>
      </c>
      <c r="H45" s="66">
        <f t="shared" si="6"/>
        <v>13.530480302765962</v>
      </c>
    </row>
    <row r="46" spans="1:8" x14ac:dyDescent="0.25">
      <c r="A46" s="65">
        <f t="shared" si="7"/>
        <v>2.5000000000000015E-2</v>
      </c>
      <c r="B46" s="28">
        <f t="shared" si="0"/>
        <v>0.20000000000000007</v>
      </c>
      <c r="C46" s="61">
        <f t="shared" si="1"/>
        <v>291666666.66666687</v>
      </c>
      <c r="D46" s="62">
        <f t="shared" si="2"/>
        <v>361607142.8571431</v>
      </c>
      <c r="E46">
        <f t="shared" si="3"/>
        <v>0.23084626919229176</v>
      </c>
      <c r="F46">
        <f t="shared" si="4"/>
        <v>1.158113883008419</v>
      </c>
      <c r="G46" s="64">
        <f t="shared" si="5"/>
        <v>8.8238406861114704</v>
      </c>
      <c r="H46" s="66">
        <f t="shared" si="6"/>
        <v>13.205972001539504</v>
      </c>
    </row>
    <row r="47" spans="1:8" x14ac:dyDescent="0.25">
      <c r="A47" s="65">
        <f t="shared" si="7"/>
        <v>2.6000000000000016E-2</v>
      </c>
      <c r="B47" s="28">
        <f t="shared" si="0"/>
        <v>0.20351252689123533</v>
      </c>
      <c r="C47" s="61">
        <f t="shared" si="1"/>
        <v>301622647.22372192</v>
      </c>
      <c r="D47" s="62">
        <f t="shared" si="2"/>
        <v>373495199.04493958</v>
      </c>
      <c r="E47">
        <f t="shared" si="3"/>
        <v>0.23541792625031774</v>
      </c>
      <c r="F47">
        <f t="shared" si="4"/>
        <v>1.161245154965971</v>
      </c>
      <c r="G47" s="64">
        <f t="shared" si="5"/>
        <v>8.5429848300338254</v>
      </c>
      <c r="H47" s="66">
        <f t="shared" si="6"/>
        <v>12.905678041514404</v>
      </c>
    </row>
    <row r="48" spans="1:8" x14ac:dyDescent="0.25">
      <c r="A48" s="65">
        <f t="shared" si="7"/>
        <v>2.7000000000000017E-2</v>
      </c>
      <c r="B48" s="28">
        <f t="shared" si="0"/>
        <v>0.20694230057858293</v>
      </c>
      <c r="C48" s="61">
        <f t="shared" si="1"/>
        <v>311492237.82952875</v>
      </c>
      <c r="D48" s="62">
        <f t="shared" si="2"/>
        <v>385251560.30199283</v>
      </c>
      <c r="E48">
        <f t="shared" si="3"/>
        <v>0.23990248018726285</v>
      </c>
      <c r="F48">
        <f t="shared" si="4"/>
        <v>1.16431676725155</v>
      </c>
      <c r="G48" s="64">
        <f t="shared" si="5"/>
        <v>8.2822865585026868</v>
      </c>
      <c r="H48" s="66">
        <f t="shared" si="6"/>
        <v>12.6269690991935</v>
      </c>
    </row>
    <row r="49" spans="1:8" x14ac:dyDescent="0.25">
      <c r="A49" s="65">
        <f t="shared" si="7"/>
        <v>2.8000000000000018E-2</v>
      </c>
      <c r="B49" s="28">
        <f t="shared" si="0"/>
        <v>0.21029393613770375</v>
      </c>
      <c r="C49" s="61">
        <f t="shared" si="1"/>
        <v>321277803.4412151</v>
      </c>
      <c r="D49" s="62">
        <f t="shared" si="2"/>
        <v>396879881.06949645</v>
      </c>
      <c r="E49">
        <f t="shared" si="3"/>
        <v>0.24430472774795012</v>
      </c>
      <c r="F49">
        <f t="shared" si="4"/>
        <v>1.1673320053068152</v>
      </c>
      <c r="G49" s="64">
        <f t="shared" si="5"/>
        <v>8.039620982885392</v>
      </c>
      <c r="H49" s="66">
        <f t="shared" si="6"/>
        <v>12.367585709052216</v>
      </c>
    </row>
    <row r="50" spans="1:8" x14ac:dyDescent="0.25">
      <c r="A50" s="65">
        <f t="shared" si="7"/>
        <v>2.9000000000000019E-2</v>
      </c>
      <c r="B50" s="28">
        <f t="shared" si="0"/>
        <v>0.21357163890281983</v>
      </c>
      <c r="C50" s="61">
        <f t="shared" si="1"/>
        <v>330981574.95124161</v>
      </c>
      <c r="D50" s="62">
        <f t="shared" si="2"/>
        <v>408383618.19027525</v>
      </c>
      <c r="E50">
        <f t="shared" si="3"/>
        <v>0.24862904094252555</v>
      </c>
      <c r="F50">
        <f t="shared" si="4"/>
        <v>1.1702938636592641</v>
      </c>
      <c r="G50" s="64">
        <f t="shared" si="5"/>
        <v>7.8131533132279873</v>
      </c>
      <c r="H50" s="66">
        <f t="shared" si="6"/>
        <v>12.125575202142789</v>
      </c>
    </row>
    <row r="51" spans="1:8" x14ac:dyDescent="0.25">
      <c r="A51" s="65">
        <f t="shared" si="7"/>
        <v>3.000000000000002E-2</v>
      </c>
      <c r="B51" s="28">
        <f t="shared" si="0"/>
        <v>0.21677925358506139</v>
      </c>
      <c r="C51" s="61">
        <f t="shared" si="1"/>
        <v>340605661.00697684</v>
      </c>
      <c r="D51" s="62">
        <f t="shared" si="2"/>
        <v>419766047.68940991</v>
      </c>
      <c r="E51">
        <f t="shared" si="3"/>
        <v>0.25287941790505614</v>
      </c>
      <c r="F51">
        <f t="shared" si="4"/>
        <v>1.1732050807568877</v>
      </c>
      <c r="G51" s="64">
        <f t="shared" si="5"/>
        <v>7.6012908549770755</v>
      </c>
      <c r="H51" s="66">
        <f t="shared" si="6"/>
        <v>11.899241150243402</v>
      </c>
    </row>
    <row r="52" spans="1:8" x14ac:dyDescent="0.25">
      <c r="A52" s="65">
        <f t="shared" si="7"/>
        <v>3.1000000000000021E-2</v>
      </c>
      <c r="B52" s="28">
        <f t="shared" si="0"/>
        <v>0.21992030607346238</v>
      </c>
      <c r="C52" s="61">
        <f t="shared" si="1"/>
        <v>350152058.43029958</v>
      </c>
      <c r="D52" s="62">
        <f t="shared" si="2"/>
        <v>431030279.61325884</v>
      </c>
      <c r="E52">
        <f t="shared" si="3"/>
        <v>0.2570595261802216</v>
      </c>
      <c r="F52">
        <f t="shared" si="4"/>
        <v>1.1760681686165901</v>
      </c>
      <c r="G52" s="64">
        <f t="shared" si="5"/>
        <v>7.4026442466972151</v>
      </c>
      <c r="H52" s="66">
        <f t="shared" si="6"/>
        <v>11.687102510682539</v>
      </c>
    </row>
    <row r="53" spans="1:8" x14ac:dyDescent="0.25">
      <c r="A53" s="65">
        <f t="shared" si="7"/>
        <v>3.2000000000000021E-2</v>
      </c>
      <c r="B53" s="28">
        <f t="shared" si="0"/>
        <v>0.2229980392081477</v>
      </c>
      <c r="C53" s="61">
        <f t="shared" si="1"/>
        <v>359622661.44301486</v>
      </c>
      <c r="D53" s="62">
        <f t="shared" si="2"/>
        <v>442179271.20809376</v>
      </c>
      <c r="E53">
        <f t="shared" si="3"/>
        <v>0.26117273977197553</v>
      </c>
      <c r="F53">
        <f t="shared" si="4"/>
        <v>1.1788854381999831</v>
      </c>
      <c r="G53" s="64">
        <f t="shared" si="5"/>
        <v>7.2159959258465083</v>
      </c>
      <c r="H53" s="66">
        <f t="shared" si="6"/>
        <v>11.487860364338218</v>
      </c>
    </row>
    <row r="54" spans="1:8" x14ac:dyDescent="0.25">
      <c r="A54" s="65">
        <f t="shared" si="7"/>
        <v>3.3000000000000022E-2</v>
      </c>
      <c r="B54" s="28">
        <f t="shared" si="0"/>
        <v>0.22601544355501282</v>
      </c>
      <c r="C54" s="61">
        <f t="shared" si="1"/>
        <v>369019269.86810172</v>
      </c>
      <c r="D54" s="62">
        <f t="shared" si="2"/>
        <v>453215838.6711666</v>
      </c>
      <c r="E54">
        <f t="shared" si="3"/>
        <v>0.26522217101894036</v>
      </c>
      <c r="F54">
        <f t="shared" si="4"/>
        <v>1.1816590212458495</v>
      </c>
      <c r="G54" s="64">
        <f t="shared" si="5"/>
        <v>7.040274295988274</v>
      </c>
      <c r="H54" s="66">
        <f t="shared" si="6"/>
        <v>11.300370647361971</v>
      </c>
    </row>
    <row r="55" spans="1:8" x14ac:dyDescent="0.25">
      <c r="A55" s="65">
        <f t="shared" si="7"/>
        <v>3.4000000000000023E-2</v>
      </c>
      <c r="B55" s="28">
        <f t="shared" si="0"/>
        <v>0.22897528400973358</v>
      </c>
      <c r="C55" s="61">
        <f t="shared" si="1"/>
        <v>378343596.44815511</v>
      </c>
      <c r="D55" s="62">
        <f t="shared" si="2"/>
        <v>464142667.66818398</v>
      </c>
      <c r="E55">
        <f t="shared" si="3"/>
        <v>0.2692106981529524</v>
      </c>
      <c r="F55">
        <f t="shared" si="4"/>
        <v>1.1843908891458579</v>
      </c>
      <c r="G55" s="64">
        <f t="shared" si="5"/>
        <v>6.8745324267676731</v>
      </c>
      <c r="H55" s="66">
        <f t="shared" si="6"/>
        <v>11.123621651373272</v>
      </c>
    </row>
    <row r="56" spans="1:8" x14ac:dyDescent="0.25">
      <c r="A56" s="65">
        <f t="shared" si="7"/>
        <v>3.5000000000000024E-2</v>
      </c>
      <c r="B56" s="28">
        <f t="shared" si="0"/>
        <v>0.23188012290165044</v>
      </c>
      <c r="C56" s="61">
        <f t="shared" si="1"/>
        <v>387597273.39927053</v>
      </c>
      <c r="D56" s="62">
        <f t="shared" si="2"/>
        <v>474962322.77978235</v>
      </c>
      <c r="E56">
        <f t="shared" si="3"/>
        <v>0.27314098923449781</v>
      </c>
      <c r="F56">
        <f t="shared" si="4"/>
        <v>1.1870828693386972</v>
      </c>
      <c r="G56" s="64">
        <f t="shared" si="5"/>
        <v>6.7179303841555225</v>
      </c>
      <c r="H56" s="66">
        <f t="shared" si="6"/>
        <v>10.956715345303113</v>
      </c>
    </row>
    <row r="57" spans="1:8" x14ac:dyDescent="0.25">
      <c r="A57" s="65">
        <f t="shared" si="7"/>
        <v>3.6000000000000025E-2</v>
      </c>
      <c r="B57" s="28">
        <f t="shared" ref="B57:B88" si="8">A57*(-1+(1+(2/(A57)))^(1/2))</f>
        <v>0.23473234014428351</v>
      </c>
      <c r="C57" s="61">
        <f t="shared" ref="C57:C88" si="9">(A57*(1-B57)*(1-(B57/3)))*$B$11*$B$14^3</f>
        <v>396781858.29983979</v>
      </c>
      <c r="D57" s="62">
        <f t="shared" ref="D57:D88" si="10">C57/(1-($B$17*($F$15/$F$14)^2*(1-(C57/$F$12))))</f>
        <v>485677256.0140515</v>
      </c>
      <c r="E57">
        <f t="shared" ref="E57:E88" si="11">0.73*$B$9*(A57)^(1/2)</f>
        <v>0.27701552303075011</v>
      </c>
      <c r="F57">
        <f t="shared" ref="F57:F88" si="12">1+(A57)^(1/2)</f>
        <v>1.1897366596101029</v>
      </c>
      <c r="G57" s="64">
        <f t="shared" ref="G57:G88" si="13">(5*($F$16)*($B$1*1000)^2)/(48*$F$4*D57)*1000000</f>
        <v>6.5697204882887661</v>
      </c>
      <c r="H57" s="66">
        <f t="shared" si="6"/>
        <v>10.798851781228372</v>
      </c>
    </row>
    <row r="58" spans="1:8" x14ac:dyDescent="0.25">
      <c r="A58" s="65">
        <f t="shared" si="7"/>
        <v>3.7000000000000026E-2</v>
      </c>
      <c r="B58" s="28">
        <f t="shared" si="8"/>
        <v>0.23753415088108809</v>
      </c>
      <c r="C58" s="61">
        <f t="shared" si="9"/>
        <v>405898839.3983677</v>
      </c>
      <c r="D58" s="62">
        <f t="shared" si="10"/>
        <v>496289814.50123078</v>
      </c>
      <c r="E58">
        <f t="shared" si="11"/>
        <v>0.28083660730040172</v>
      </c>
      <c r="F58">
        <f t="shared" si="12"/>
        <v>1.1923538406167136</v>
      </c>
      <c r="G58" s="64">
        <f t="shared" si="13"/>
        <v>6.4292349476043293</v>
      </c>
      <c r="H58" s="66">
        <f t="shared" si="6"/>
        <v>10.64931600507555</v>
      </c>
    </row>
    <row r="59" spans="1:8" x14ac:dyDescent="0.25">
      <c r="A59" s="65">
        <f t="shared" si="7"/>
        <v>3.8000000000000027E-2</v>
      </c>
      <c r="B59" s="28">
        <f t="shared" si="8"/>
        <v>0.24028762099669479</v>
      </c>
      <c r="C59" s="61">
        <f t="shared" si="9"/>
        <v>414949640.41179174</v>
      </c>
      <c r="D59" s="62">
        <f t="shared" si="10"/>
        <v>506802247.46946645</v>
      </c>
      <c r="E59">
        <f t="shared" si="11"/>
        <v>0.28460639486842187</v>
      </c>
      <c r="F59">
        <f t="shared" si="12"/>
        <v>1.1949358868961792</v>
      </c>
      <c r="G59" s="64">
        <f t="shared" si="13"/>
        <v>6.2958754335903331</v>
      </c>
      <c r="H59" s="66">
        <f t="shared" si="6"/>
        <v>10.507467014249903</v>
      </c>
    </row>
    <row r="60" spans="1:8" x14ac:dyDescent="0.25">
      <c r="A60" s="65">
        <f t="shared" si="7"/>
        <v>3.9000000000000028E-2</v>
      </c>
      <c r="B60" s="28">
        <f t="shared" si="8"/>
        <v>0.24299468080089745</v>
      </c>
      <c r="C60" s="61">
        <f t="shared" si="9"/>
        <v>423935624.87533194</v>
      </c>
      <c r="D60" s="62">
        <f t="shared" si="10"/>
        <v>517216712.58622599</v>
      </c>
      <c r="E60">
        <f t="shared" si="11"/>
        <v>0.28832689780872001</v>
      </c>
      <c r="F60">
        <f t="shared" si="12"/>
        <v>1.1974841765813151</v>
      </c>
      <c r="G60" s="64">
        <f t="shared" si="13"/>
        <v>6.1691042495063328</v>
      </c>
      <c r="H60" s="66">
        <f t="shared" si="6"/>
        <v>10.372728397602248</v>
      </c>
    </row>
    <row r="61" spans="1:8" x14ac:dyDescent="0.25">
      <c r="A61" s="65">
        <f t="shared" si="7"/>
        <v>4.0000000000000029E-2</v>
      </c>
      <c r="B61" s="28">
        <f t="shared" si="8"/>
        <v>0.24565713714171408</v>
      </c>
      <c r="C61" s="61">
        <f t="shared" si="9"/>
        <v>432858100.09620994</v>
      </c>
      <c r="D61" s="62">
        <f t="shared" si="10"/>
        <v>527535281.73806578</v>
      </c>
      <c r="E61">
        <f t="shared" si="11"/>
        <v>0.29200000000000009</v>
      </c>
      <c r="F61">
        <f t="shared" si="12"/>
        <v>1.2000000000000002</v>
      </c>
      <c r="G61" s="64">
        <f t="shared" si="13"/>
        <v>6.0484368154842683</v>
      </c>
      <c r="H61" s="66">
        <f t="shared" si="6"/>
        <v>10.244580365605675</v>
      </c>
    </row>
    <row r="62" spans="1:8" x14ac:dyDescent="0.25">
      <c r="A62" s="65">
        <f t="shared" si="7"/>
        <v>4.1000000000000029E-2</v>
      </c>
      <c r="B62" s="28">
        <f t="shared" si="8"/>
        <v>0.24827668416241233</v>
      </c>
      <c r="C62" s="61">
        <f t="shared" si="9"/>
        <v>441718320.7563042</v>
      </c>
      <c r="D62" s="62">
        <f t="shared" si="10"/>
        <v>537759946.31147611</v>
      </c>
      <c r="E62">
        <f t="shared" si="11"/>
        <v>0.29562746827722225</v>
      </c>
      <c r="F62">
        <f t="shared" si="12"/>
        <v>1.2024845673131659</v>
      </c>
      <c r="G62" s="64">
        <f t="shared" si="13"/>
        <v>5.9334352463715456</v>
      </c>
      <c r="H62" s="66">
        <f t="shared" si="6"/>
        <v>10.122552935252363</v>
      </c>
    </row>
    <row r="63" spans="1:8" x14ac:dyDescent="0.25">
      <c r="A63" s="65">
        <f t="shared" si="7"/>
        <v>4.200000000000003E-2</v>
      </c>
      <c r="B63" s="28">
        <f t="shared" si="8"/>
        <v>0.25085491288349604</v>
      </c>
      <c r="C63" s="61">
        <f t="shared" si="9"/>
        <v>450517492.20270711</v>
      </c>
      <c r="D63" s="62">
        <f t="shared" si="10"/>
        <v>547892622.02913976</v>
      </c>
      <c r="E63">
        <f t="shared" si="11"/>
        <v>0.29921096236602035</v>
      </c>
      <c r="F63">
        <f t="shared" si="12"/>
        <v>1.2049390153191921</v>
      </c>
      <c r="G63" s="64">
        <f t="shared" si="13"/>
        <v>5.8237028411046596</v>
      </c>
      <c r="H63" s="66">
        <f t="shared" si="6"/>
        <v>10.006220078746676</v>
      </c>
    </row>
    <row r="64" spans="1:8" x14ac:dyDescent="0.25">
      <c r="A64" s="65">
        <f t="shared" si="7"/>
        <v>4.3000000000000031E-2</v>
      </c>
      <c r="B64" s="28">
        <f t="shared" si="8"/>
        <v>0.25339331976277746</v>
      </c>
      <c r="C64" s="61">
        <f t="shared" si="9"/>
        <v>459256773.45999789</v>
      </c>
      <c r="D64" s="62">
        <f t="shared" si="10"/>
        <v>557935153.38885152</v>
      </c>
      <c r="E64">
        <f t="shared" si="11"/>
        <v>0.30275204375858483</v>
      </c>
      <c r="F64">
        <f t="shared" si="12"/>
        <v>1.2073644135332773</v>
      </c>
      <c r="G64" s="64">
        <f t="shared" si="13"/>
        <v>5.7188793359782935</v>
      </c>
      <c r="H64" s="66">
        <f t="shared" si="6"/>
        <v>9.8951946803593476</v>
      </c>
    </row>
    <row r="65" spans="1:8" x14ac:dyDescent="0.25">
      <c r="A65" s="65">
        <f t="shared" si="7"/>
        <v>4.4000000000000032E-2</v>
      </c>
      <c r="B65" s="28">
        <f t="shared" si="8"/>
        <v>0.25589331436362506</v>
      </c>
      <c r="C65" s="61">
        <f t="shared" si="9"/>
        <v>467937279.99367768</v>
      </c>
      <c r="D65" s="62">
        <f t="shared" si="10"/>
        <v>567889317.74632466</v>
      </c>
      <c r="E65">
        <f t="shared" si="11"/>
        <v>0.30625218366568435</v>
      </c>
      <c r="F65">
        <f t="shared" si="12"/>
        <v>1.2097617696340304</v>
      </c>
      <c r="G65" s="64">
        <f t="shared" si="13"/>
        <v>5.6186368009068488</v>
      </c>
      <c r="H65" s="66">
        <f t="shared" si="6"/>
        <v>9.7891241739178572</v>
      </c>
    </row>
    <row r="66" spans="1:8" x14ac:dyDescent="0.25">
      <c r="A66" s="65">
        <f t="shared" si="7"/>
        <v>4.5000000000000033E-2</v>
      </c>
      <c r="B66" s="28">
        <f t="shared" si="8"/>
        <v>0.25835622624235033</v>
      </c>
      <c r="C66" s="61">
        <f t="shared" si="9"/>
        <v>476560086.25049734</v>
      </c>
      <c r="D66" s="62">
        <f t="shared" si="10"/>
        <v>577756829.0779773</v>
      </c>
      <c r="E66">
        <f t="shared" si="11"/>
        <v>0.30971277015970794</v>
      </c>
      <c r="F66">
        <f t="shared" si="12"/>
        <v>1.2121320343559643</v>
      </c>
      <c r="G66" s="64">
        <f t="shared" si="13"/>
        <v>5.5226760791792202</v>
      </c>
      <c r="H66" s="66">
        <f t="shared" si="6"/>
        <v>9.6876867559273983</v>
      </c>
    </row>
    <row r="67" spans="1:8" x14ac:dyDescent="0.25">
      <c r="A67" s="65">
        <f t="shared" si="7"/>
        <v>4.6000000000000034E-2</v>
      </c>
      <c r="B67" s="28">
        <f t="shared" si="8"/>
        <v>0.26078331114974301</v>
      </c>
      <c r="C67" s="61">
        <f t="shared" si="9"/>
        <v>485126227.99823767</v>
      </c>
      <c r="D67" s="62">
        <f t="shared" si="10"/>
        <v>587539341.45540655</v>
      </c>
      <c r="E67">
        <f t="shared" si="11"/>
        <v>0.31313511460709748</v>
      </c>
      <c r="F67">
        <f t="shared" si="12"/>
        <v>1.2144761058952722</v>
      </c>
      <c r="G67" s="64">
        <f t="shared" si="13"/>
        <v>5.4307236884384151</v>
      </c>
      <c r="H67" s="66">
        <f t="shared" si="6"/>
        <v>9.590588087454984</v>
      </c>
    </row>
    <row r="68" spans="1:8" x14ac:dyDescent="0.25">
      <c r="A68" s="65">
        <f t="shared" si="7"/>
        <v>4.7000000000000035E-2</v>
      </c>
      <c r="B68" s="28">
        <f t="shared" si="8"/>
        <v>0.26317575662839937</v>
      </c>
      <c r="C68" s="61">
        <f t="shared" si="9"/>
        <v>493636704.48477453</v>
      </c>
      <c r="D68" s="62">
        <f t="shared" si="10"/>
        <v>597238452.25947762</v>
      </c>
      <c r="E68">
        <f t="shared" si="11"/>
        <v>0.31652045747471058</v>
      </c>
      <c r="F68">
        <f t="shared" si="12"/>
        <v>1.216794833886788</v>
      </c>
      <c r="G68" s="64">
        <f t="shared" si="13"/>
        <v>5.3425291145606204</v>
      </c>
      <c r="H68" s="66">
        <f t="shared" si="6"/>
        <v>9.4975584125940546</v>
      </c>
    </row>
    <row r="69" spans="1:8" x14ac:dyDescent="0.25">
      <c r="A69" s="65">
        <f t="shared" si="7"/>
        <v>4.8000000000000036E-2</v>
      </c>
      <c r="B69" s="28">
        <f t="shared" si="8"/>
        <v>0.26553468707624689</v>
      </c>
      <c r="C69" s="61">
        <f t="shared" si="9"/>
        <v>502092480.43392354</v>
      </c>
      <c r="D69" s="62">
        <f t="shared" si="10"/>
        <v>606855705.15871251</v>
      </c>
      <c r="E69">
        <f t="shared" si="11"/>
        <v>0.31986997358301711</v>
      </c>
      <c r="F69">
        <f t="shared" si="12"/>
        <v>1.2190890230020666</v>
      </c>
      <c r="G69" s="64">
        <f t="shared" si="13"/>
        <v>5.2578624414462638</v>
      </c>
      <c r="H69" s="66">
        <f t="shared" si="6"/>
        <v>9.4083500332740027</v>
      </c>
    </row>
    <row r="70" spans="1:8" x14ac:dyDescent="0.25">
      <c r="A70" s="65">
        <f t="shared" si="7"/>
        <v>4.9000000000000037E-2</v>
      </c>
      <c r="B70" s="28">
        <f t="shared" si="8"/>
        <v>0.26786116833717577</v>
      </c>
      <c r="C70" s="61">
        <f t="shared" si="9"/>
        <v>510494487.89353383</v>
      </c>
      <c r="D70" s="62">
        <f t="shared" si="10"/>
        <v>616392592.87384498</v>
      </c>
      <c r="E70">
        <f t="shared" si="11"/>
        <v>0.32318477686920849</v>
      </c>
      <c r="F70">
        <f t="shared" si="12"/>
        <v>1.2213594362117866</v>
      </c>
      <c r="G70" s="64">
        <f t="shared" si="13"/>
        <v>5.1765122689987058</v>
      </c>
      <c r="H70" s="66">
        <f t="shared" si="6"/>
        <v>9.32273508994464</v>
      </c>
    </row>
    <row r="71" spans="1:8" x14ac:dyDescent="0.25">
      <c r="A71" s="65">
        <f t="shared" si="7"/>
        <v>5.0000000000000037E-2</v>
      </c>
      <c r="B71" s="28">
        <f t="shared" si="8"/>
        <v>0.27015621187164252</v>
      </c>
      <c r="C71" s="61">
        <f t="shared" si="9"/>
        <v>518843627.94954872</v>
      </c>
      <c r="D71" s="62">
        <f t="shared" si="10"/>
        <v>625850559.74797297</v>
      </c>
      <c r="E71">
        <f t="shared" si="11"/>
        <v>0.32646592471496938</v>
      </c>
      <c r="F71">
        <f t="shared" si="12"/>
        <v>1.2236067977499792</v>
      </c>
      <c r="G71" s="64">
        <f t="shared" si="13"/>
        <v>5.0982838791680365</v>
      </c>
      <c r="H71" s="66">
        <f t="shared" si="6"/>
        <v>9.2405036056837577</v>
      </c>
    </row>
    <row r="72" spans="1:8" x14ac:dyDescent="0.25">
      <c r="A72" s="65">
        <f t="shared" si="7"/>
        <v>5.1000000000000038E-2</v>
      </c>
      <c r="B72" s="28">
        <f t="shared" si="8"/>
        <v>0.27242077855326496</v>
      </c>
      <c r="C72" s="61">
        <f t="shared" si="9"/>
        <v>527140772.31822884</v>
      </c>
      <c r="D72" s="62">
        <f t="shared" si="10"/>
        <v>635231004.13961005</v>
      </c>
      <c r="E72">
        <f t="shared" si="11"/>
        <v>0.32971442188657762</v>
      </c>
      <c r="F72">
        <f t="shared" si="12"/>
        <v>1.2258317958127245</v>
      </c>
      <c r="G72" s="64">
        <f t="shared" si="13"/>
        <v>5.022997616202816</v>
      </c>
      <c r="H72" s="66">
        <f t="shared" si="6"/>
        <v>9.1614617578875528</v>
      </c>
    </row>
    <row r="73" spans="1:8" x14ac:dyDescent="0.25">
      <c r="A73" s="65">
        <f t="shared" si="7"/>
        <v>5.2000000000000039E-2</v>
      </c>
      <c r="B73" s="28">
        <f t="shared" si="8"/>
        <v>0.27465578213158887</v>
      </c>
      <c r="C73" s="61">
        <f t="shared" si="9"/>
        <v>535386764.82740599</v>
      </c>
      <c r="D73" s="62">
        <f t="shared" si="10"/>
        <v>644535280.65409112</v>
      </c>
      <c r="E73">
        <f t="shared" si="11"/>
        <v>0.33293122412894843</v>
      </c>
      <c r="F73">
        <f t="shared" si="12"/>
        <v>1.2280350850198276</v>
      </c>
      <c r="G73" s="64">
        <f t="shared" si="13"/>
        <v>4.9504874524375344</v>
      </c>
      <c r="H73" s="66">
        <f t="shared" si="6"/>
        <v>9.0854303471777129</v>
      </c>
    </row>
    <row r="74" spans="1:8" x14ac:dyDescent="0.25">
      <c r="A74" s="65">
        <f t="shared" si="7"/>
        <v>5.300000000000004E-2</v>
      </c>
      <c r="B74" s="28">
        <f t="shared" si="8"/>
        <v>0.2768620923962013</v>
      </c>
      <c r="C74" s="61">
        <f t="shared" si="9"/>
        <v>543582422.79647684</v>
      </c>
      <c r="D74" s="62">
        <f t="shared" si="10"/>
        <v>653764702.22715843</v>
      </c>
      <c r="E74">
        <f t="shared" si="11"/>
        <v>0.33611724145006316</v>
      </c>
      <c r="F74">
        <f t="shared" si="12"/>
        <v>1.2302172886644269</v>
      </c>
      <c r="G74" s="64">
        <f t="shared" si="13"/>
        <v>4.8805997152515479</v>
      </c>
      <c r="H74" s="66">
        <f t="shared" si="6"/>
        <v>9.0122434377093263</v>
      </c>
    </row>
    <row r="75" spans="1:8" x14ac:dyDescent="0.25">
      <c r="A75" s="65">
        <f t="shared" si="7"/>
        <v>5.4000000000000041E-2</v>
      </c>
      <c r="B75" s="28">
        <f t="shared" si="8"/>
        <v>0.27904053807307011</v>
      </c>
      <c r="C75" s="61">
        <f t="shared" si="9"/>
        <v>551728538.32382703</v>
      </c>
      <c r="D75" s="62">
        <f t="shared" si="10"/>
        <v>662920542.07313037</v>
      </c>
      <c r="E75">
        <f t="shared" si="11"/>
        <v>0.33927334112776986</v>
      </c>
      <c r="F75">
        <f t="shared" si="12"/>
        <v>1.2323790007724451</v>
      </c>
      <c r="G75" s="64">
        <f t="shared" si="13"/>
        <v>4.8131919544279134</v>
      </c>
      <c r="H75" s="66">
        <f t="shared" si="6"/>
        <v>8.9417471468601732</v>
      </c>
    </row>
    <row r="76" spans="1:8" x14ac:dyDescent="0.25">
      <c r="A76" s="65">
        <f t="shared" si="7"/>
        <v>5.5000000000000042E-2</v>
      </c>
      <c r="B76" s="28">
        <f t="shared" si="8"/>
        <v>0.28119190948028489</v>
      </c>
      <c r="C76" s="61">
        <f t="shared" si="9"/>
        <v>559825879.48948801</v>
      </c>
      <c r="D76" s="62">
        <f t="shared" si="10"/>
        <v>672004035.5088079</v>
      </c>
      <c r="E76">
        <f t="shared" si="11"/>
        <v>0.34240035046711048</v>
      </c>
      <c r="F76">
        <f t="shared" si="12"/>
        <v>1.2345207879911715</v>
      </c>
      <c r="G76" s="64">
        <f t="shared" si="13"/>
        <v>4.7481319321475439</v>
      </c>
      <c r="H76" s="66">
        <f t="shared" si="6"/>
        <v>8.8737985654610636</v>
      </c>
    </row>
    <row r="77" spans="1:8" x14ac:dyDescent="0.25">
      <c r="A77" s="65">
        <f t="shared" si="7"/>
        <v>5.6000000000000043E-2</v>
      </c>
      <c r="B77" s="28">
        <f t="shared" si="8"/>
        <v>0.28331696096717601</v>
      </c>
      <c r="C77" s="61">
        <f t="shared" si="9"/>
        <v>567875191.48003399</v>
      </c>
      <c r="D77" s="62">
        <f t="shared" si="10"/>
        <v>681016381.66315436</v>
      </c>
      <c r="E77">
        <f t="shared" si="11"/>
        <v>0.34549905933301772</v>
      </c>
      <c r="F77">
        <f t="shared" si="12"/>
        <v>1.2366431913239848</v>
      </c>
      <c r="G77" s="64">
        <f t="shared" si="13"/>
        <v>4.6852967203799283</v>
      </c>
      <c r="H77" s="66">
        <f t="shared" si="6"/>
        <v>8.8082647923983366</v>
      </c>
    </row>
    <row r="78" spans="1:8" x14ac:dyDescent="0.25">
      <c r="A78" s="65">
        <f t="shared" si="7"/>
        <v>5.7000000000000044E-2</v>
      </c>
      <c r="B78" s="28">
        <f t="shared" si="8"/>
        <v>0.28541641315801447</v>
      </c>
      <c r="C78" s="61">
        <f t="shared" si="9"/>
        <v>575877197.64204168</v>
      </c>
      <c r="D78" s="62">
        <f t="shared" si="10"/>
        <v>689958745.08182013</v>
      </c>
      <c r="E78">
        <f t="shared" si="11"/>
        <v>0.34857022248034913</v>
      </c>
      <c r="F78">
        <f t="shared" si="12"/>
        <v>1.2387467277262665</v>
      </c>
      <c r="G78" s="64">
        <f t="shared" si="13"/>
        <v>4.6245718925600396</v>
      </c>
      <c r="H78" s="66">
        <f t="shared" si="6"/>
        <v>8.7450220696717516</v>
      </c>
    </row>
    <row r="79" spans="1:8" x14ac:dyDescent="0.25">
      <c r="A79" s="65">
        <f t="shared" si="7"/>
        <v>5.8000000000000045E-2</v>
      </c>
      <c r="B79" s="28">
        <f t="shared" si="8"/>
        <v>0.28749095501908595</v>
      </c>
      <c r="C79" s="61">
        <f t="shared" si="9"/>
        <v>583832600.4698112</v>
      </c>
      <c r="D79" s="62">
        <f t="shared" si="10"/>
        <v>698832257.23470628</v>
      </c>
      <c r="E79">
        <f t="shared" si="11"/>
        <v>0.35161456170073513</v>
      </c>
      <c r="F79">
        <f t="shared" si="12"/>
        <v>1.2408318915758461</v>
      </c>
      <c r="G79" s="64">
        <f t="shared" si="13"/>
        <v>4.5658507982406258</v>
      </c>
      <c r="H79" s="66">
        <f t="shared" si="6"/>
        <v>8.683955005896042</v>
      </c>
    </row>
    <row r="80" spans="1:8" x14ac:dyDescent="0.25">
      <c r="A80" s="65">
        <f t="shared" si="7"/>
        <v>5.9000000000000045E-2</v>
      </c>
      <c r="B80" s="28">
        <f t="shared" si="8"/>
        <v>0.28954124576583479</v>
      </c>
      <c r="C80" s="61">
        <f t="shared" si="9"/>
        <v>591742082.53250694</v>
      </c>
      <c r="D80" s="62">
        <f t="shared" si="10"/>
        <v>707638017.93399322</v>
      </c>
      <c r="E80">
        <f t="shared" si="11"/>
        <v>0.3546327678035408</v>
      </c>
      <c r="F80">
        <f t="shared" si="12"/>
        <v>1.2428991560298224</v>
      </c>
      <c r="G80" s="64">
        <f t="shared" si="13"/>
        <v>4.5090339109352504</v>
      </c>
      <c r="H80" s="66">
        <f t="shared" si="6"/>
        <v>8.624955877850633</v>
      </c>
    </row>
    <row r="81" spans="1:8" x14ac:dyDescent="0.25">
      <c r="A81" s="65">
        <f t="shared" si="7"/>
        <v>6.0000000000000046E-2</v>
      </c>
      <c r="B81" s="28">
        <f t="shared" si="8"/>
        <v>0.29156791662493897</v>
      </c>
      <c r="C81" s="61">
        <f t="shared" si="9"/>
        <v>599606307.34539151</v>
      </c>
      <c r="D81" s="62">
        <f t="shared" si="10"/>
        <v>716377096.66937792</v>
      </c>
      <c r="E81">
        <f t="shared" si="11"/>
        <v>0.35762550244634417</v>
      </c>
      <c r="F81">
        <f t="shared" si="12"/>
        <v>1.244948974278318</v>
      </c>
      <c r="G81" s="64">
        <f t="shared" si="13"/>
        <v>4.4540282406655205</v>
      </c>
      <c r="H81" s="66">
        <f t="shared" si="6"/>
        <v>8.5679240010573281</v>
      </c>
    </row>
    <row r="82" spans="1:8" x14ac:dyDescent="0.25">
      <c r="A82" s="65">
        <f t="shared" si="7"/>
        <v>6.1000000000000047E-2</v>
      </c>
      <c r="B82" s="28">
        <f t="shared" si="8"/>
        <v>0.29357157246457316</v>
      </c>
      <c r="C82" s="61">
        <f t="shared" si="9"/>
        <v>607425920.18939006</v>
      </c>
      <c r="D82" s="62">
        <f t="shared" si="10"/>
        <v>725050533.86664379</v>
      </c>
      <c r="E82">
        <f t="shared" si="11"/>
        <v>0.36059339982867139</v>
      </c>
      <c r="F82">
        <f t="shared" si="12"/>
        <v>1.2469817807045696</v>
      </c>
      <c r="G82" s="64">
        <f t="shared" si="13"/>
        <v>4.4007468038334681</v>
      </c>
      <c r="H82" s="66">
        <f t="shared" si="6"/>
        <v>8.5127651615396918</v>
      </c>
    </row>
    <row r="83" spans="1:8" x14ac:dyDescent="0.25">
      <c r="A83" s="65">
        <f t="shared" si="7"/>
        <v>6.2000000000000048E-2</v>
      </c>
      <c r="B83" s="28">
        <f t="shared" si="8"/>
        <v>0.29555279330470918</v>
      </c>
      <c r="C83" s="61">
        <f t="shared" si="9"/>
        <v>615201548.88284171</v>
      </c>
      <c r="D83" s="62">
        <f t="shared" si="10"/>
        <v>733659342.0751462</v>
      </c>
      <c r="E83">
        <f t="shared" si="11"/>
        <v>0.36353706826127108</v>
      </c>
      <c r="F83">
        <f t="shared" si="12"/>
        <v>1.2489979919597747</v>
      </c>
      <c r="G83" s="64">
        <f t="shared" si="13"/>
        <v>4.3491081439872996</v>
      </c>
      <c r="H83" s="66">
        <f t="shared" si="6"/>
        <v>8.4593911019222041</v>
      </c>
    </row>
    <row r="84" spans="1:8" x14ac:dyDescent="0.25">
      <c r="A84" s="65">
        <f t="shared" si="7"/>
        <v>6.3000000000000042E-2</v>
      </c>
      <c r="B84" s="28">
        <f t="shared" si="8"/>
        <v>0.2975121357180644</v>
      </c>
      <c r="C84" s="61">
        <f t="shared" si="9"/>
        <v>622933804.50894725</v>
      </c>
      <c r="D84" s="62">
        <f t="shared" si="10"/>
        <v>742204507.08930326</v>
      </c>
      <c r="E84">
        <f t="shared" si="11"/>
        <v>0.36645709162192519</v>
      </c>
      <c r="F84">
        <f t="shared" si="12"/>
        <v>1.2509980079602228</v>
      </c>
      <c r="G84" s="64">
        <f t="shared" si="13"/>
        <v>4.2990358978613212</v>
      </c>
      <c r="H84" s="66">
        <f t="shared" si="6"/>
        <v>8.4077190558892845</v>
      </c>
    </row>
    <row r="85" spans="1:8" x14ac:dyDescent="0.25">
      <c r="A85" s="65">
        <f t="shared" si="7"/>
        <v>6.4000000000000043E-2</v>
      </c>
      <c r="B85" s="28">
        <f t="shared" si="8"/>
        <v>0.29945013413121757</v>
      </c>
      <c r="C85" s="61">
        <f t="shared" si="9"/>
        <v>630623282.1021117</v>
      </c>
      <c r="D85" s="62">
        <f t="shared" si="10"/>
        <v>750686989.00874126</v>
      </c>
      <c r="E85">
        <f t="shared" si="11"/>
        <v>0.36935403070766681</v>
      </c>
      <c r="F85">
        <f t="shared" si="12"/>
        <v>1.2529822128134704</v>
      </c>
      <c r="G85" s="64">
        <f t="shared" si="13"/>
        <v>4.2504584017696727</v>
      </c>
      <c r="H85" s="66">
        <f t="shared" si="6"/>
        <v>8.3576713257658461</v>
      </c>
    </row>
    <row r="86" spans="1:8" x14ac:dyDescent="0.25">
      <c r="A86" s="65">
        <f t="shared" si="7"/>
        <v>6.5000000000000044E-2</v>
      </c>
      <c r="B86" s="28">
        <f t="shared" si="8"/>
        <v>0.3013673020344475</v>
      </c>
      <c r="C86" s="61">
        <f t="shared" si="9"/>
        <v>638270561.29610765</v>
      </c>
      <c r="D86" s="62">
        <f t="shared" si="10"/>
        <v>759107723.2413491</v>
      </c>
      <c r="E86">
        <f t="shared" si="11"/>
        <v>0.37222842449227339</v>
      </c>
      <c r="F86">
        <f t="shared" si="12"/>
        <v>1.2549509756796393</v>
      </c>
      <c r="G86" s="64">
        <f t="shared" si="13"/>
        <v>4.2033083340359028</v>
      </c>
      <c r="H86" s="66">
        <f t="shared" si="6"/>
        <v>8.3091748986205989</v>
      </c>
    </row>
    <row r="87" spans="1:8" x14ac:dyDescent="0.25">
      <c r="A87" s="65">
        <f t="shared" si="7"/>
        <v>6.6000000000000045E-2</v>
      </c>
      <c r="B87" s="28">
        <f t="shared" si="8"/>
        <v>0.30326413310799638</v>
      </c>
      <c r="C87" s="61">
        <f t="shared" si="9"/>
        <v>645876206.93673015</v>
      </c>
      <c r="D87" s="62">
        <f t="shared" si="10"/>
        <v>767467621.45314085</v>
      </c>
      <c r="E87">
        <f t="shared" si="11"/>
        <v>0.37508079129702188</v>
      </c>
      <c r="F87">
        <f t="shared" si="12"/>
        <v>1.2569046515733027</v>
      </c>
      <c r="G87" s="64">
        <f t="shared" si="13"/>
        <v>4.1575223896610991</v>
      </c>
      <c r="H87" s="66">
        <f t="shared" si="6"/>
        <v>8.2621610968462065</v>
      </c>
    </row>
    <row r="88" spans="1:8" x14ac:dyDescent="0.25">
      <c r="A88" s="65">
        <f t="shared" si="7"/>
        <v>6.7000000000000046E-2</v>
      </c>
      <c r="B88" s="28">
        <f t="shared" si="8"/>
        <v>0.30514110227170566</v>
      </c>
      <c r="C88" s="61">
        <f t="shared" si="9"/>
        <v>653440769.66139376</v>
      </c>
      <c r="D88" s="62">
        <f t="shared" si="10"/>
        <v>775767572.46850073</v>
      </c>
      <c r="E88">
        <f t="shared" si="11"/>
        <v>0.3779116298819078</v>
      </c>
      <c r="F88">
        <f t="shared" si="12"/>
        <v>1.2588435821108956</v>
      </c>
      <c r="G88" s="64">
        <f t="shared" si="13"/>
        <v>4.1130409838843072</v>
      </c>
      <c r="H88" s="66">
        <f t="shared" si="6"/>
        <v>8.2165652596496752</v>
      </c>
    </row>
    <row r="89" spans="1:8" x14ac:dyDescent="0.25">
      <c r="A89" s="65">
        <f t="shared" si="7"/>
        <v>6.8000000000000047E-2</v>
      </c>
      <c r="B89" s="28">
        <f t="shared" ref="B89:B120" si="14">A89*(-1+(1+(2/(A89)))^(1/2))</f>
        <v>0.30699866666429637</v>
      </c>
      <c r="C89" s="61">
        <f t="shared" ref="C89:C120" si="15">(A89*(1-B89)*(1-(B89/3)))*$B$11*$B$14^3</f>
        <v>660964786.4479171</v>
      </c>
      <c r="D89" s="62">
        <f t="shared" ref="D89:D120" si="16">C89/(1-($B$17*($F$15/$F$14)^2*(1-(C89/$F$12))))</f>
        <v>784008443.12409866</v>
      </c>
      <c r="E89">
        <f t="shared" ref="E89:E120" si="17">0.73*$B$9*(A89)^(1/2)</f>
        <v>0.38072142046383478</v>
      </c>
      <c r="F89">
        <f t="shared" ref="F89:F120" si="18">1+(A89)^(1/2)</f>
        <v>1.260768096208106</v>
      </c>
      <c r="G89" s="64">
        <f t="shared" ref="G89:G120" si="19">(5*($F$16)*($B$1*1000)^2)/(48*$F$4*D89)*1000000</f>
        <v>4.0698079816805297</v>
      </c>
      <c r="H89" s="66">
        <f t="shared" si="6"/>
        <v>8.1723264523024088</v>
      </c>
    </row>
    <row r="90" spans="1:8" x14ac:dyDescent="0.25">
      <c r="A90" s="65">
        <f t="shared" si="7"/>
        <v>6.9000000000000047E-2</v>
      </c>
      <c r="B90" s="28">
        <f t="shared" si="14"/>
        <v>0.30883726655797211</v>
      </c>
      <c r="C90" s="61">
        <f t="shared" si="15"/>
        <v>668448781.13455606</v>
      </c>
      <c r="D90" s="62">
        <f t="shared" si="16"/>
        <v>792191079.07949495</v>
      </c>
      <c r="E90">
        <f t="shared" si="17"/>
        <v>0.38351062566766003</v>
      </c>
      <c r="F90">
        <f t="shared" si="18"/>
        <v>1.2626785107312739</v>
      </c>
      <c r="G90" s="64">
        <f t="shared" si="19"/>
        <v>4.0277704505824099</v>
      </c>
      <c r="H90" s="66">
        <f t="shared" ref="H90:H153" si="20">G90*(1+E90)+(($B$10*($B$1*1000)^2)/(8*$B$14))*F90</f>
        <v>8.1293872003618119</v>
      </c>
    </row>
    <row r="91" spans="1:8" x14ac:dyDescent="0.25">
      <c r="A91" s="65">
        <f t="shared" ref="A91:A154" si="21">A90+0.001</f>
        <v>7.0000000000000048E-2</v>
      </c>
      <c r="B91" s="28">
        <f t="shared" si="14"/>
        <v>0.31065732621348568</v>
      </c>
      <c r="C91" s="61">
        <f t="shared" si="15"/>
        <v>675893264.91318715</v>
      </c>
      <c r="D91" s="62">
        <f t="shared" si="16"/>
        <v>800316305.58722663</v>
      </c>
      <c r="E91">
        <f t="shared" si="17"/>
        <v>0.38627969141543034</v>
      </c>
      <c r="F91">
        <f t="shared" si="18"/>
        <v>1.2645751311064592</v>
      </c>
      <c r="G91" s="64">
        <f t="shared" si="19"/>
        <v>3.9868784345086925</v>
      </c>
      <c r="H91" s="66">
        <f t="shared" si="20"/>
        <v>8.0876932463921243</v>
      </c>
    </row>
    <row r="92" spans="1:8" x14ac:dyDescent="0.25">
      <c r="A92" s="65">
        <f t="shared" si="21"/>
        <v>7.1000000000000049E-2</v>
      </c>
      <c r="B92" s="28">
        <f t="shared" si="14"/>
        <v>0.31245925468033769</v>
      </c>
      <c r="C92" s="61">
        <f t="shared" si="15"/>
        <v>683298736.79738033</v>
      </c>
      <c r="D92" s="62">
        <f t="shared" si="16"/>
        <v>808384928.22493196</v>
      </c>
      <c r="E92">
        <f t="shared" si="17"/>
        <v>0.38902904775864755</v>
      </c>
      <c r="F92">
        <f t="shared" si="18"/>
        <v>1.2664582518894847</v>
      </c>
      <c r="G92" s="64">
        <f t="shared" si="19"/>
        <v>3.9470847465423766</v>
      </c>
      <c r="H92" s="66">
        <f t="shared" si="20"/>
        <v>8.047193326988646</v>
      </c>
    </row>
    <row r="93" spans="1:8" x14ac:dyDescent="0.25">
      <c r="A93" s="65">
        <f t="shared" si="21"/>
        <v>7.200000000000005E-2</v>
      </c>
      <c r="B93" s="28">
        <f t="shared" si="14"/>
        <v>0.31424344654634601</v>
      </c>
      <c r="C93" s="61">
        <f t="shared" si="15"/>
        <v>690665684.06697893</v>
      </c>
      <c r="D93" s="62">
        <f t="shared" si="16"/>
        <v>816397733.5918963</v>
      </c>
      <c r="E93">
        <f t="shared" si="17"/>
        <v>0.39175910965796323</v>
      </c>
      <c r="F93">
        <f t="shared" si="18"/>
        <v>1.2683281572999747</v>
      </c>
      <c r="G93" s="64">
        <f t="shared" si="19"/>
        <v>3.9083447788285905</v>
      </c>
      <c r="H93" s="66">
        <f t="shared" si="20"/>
        <v>8.007838968151276</v>
      </c>
    </row>
    <row r="94" spans="1:8" x14ac:dyDescent="0.25">
      <c r="A94" s="65">
        <f t="shared" si="21"/>
        <v>7.3000000000000051E-2</v>
      </c>
      <c r="B94" s="28">
        <f t="shared" si="14"/>
        <v>0.31601028264044645</v>
      </c>
      <c r="C94" s="61">
        <f t="shared" si="15"/>
        <v>697994582.69066584</v>
      </c>
      <c r="D94" s="62">
        <f t="shared" si="16"/>
        <v>824355489.97220135</v>
      </c>
      <c r="E94">
        <f t="shared" si="17"/>
        <v>0.39447027771430393</v>
      </c>
      <c r="F94">
        <f t="shared" si="18"/>
        <v>1.2701851217221261</v>
      </c>
      <c r="G94" s="64">
        <f t="shared" si="19"/>
        <v>3.8706163279618369</v>
      </c>
      <c r="H94" s="66">
        <f t="shared" si="20"/>
        <v>7.9695842972657669</v>
      </c>
    </row>
    <row r="95" spans="1:8" x14ac:dyDescent="0.25">
      <c r="A95" s="65">
        <f t="shared" si="21"/>
        <v>7.4000000000000052E-2</v>
      </c>
      <c r="B95" s="28">
        <f t="shared" si="14"/>
        <v>0.3177601306922388</v>
      </c>
      <c r="C95" s="61">
        <f t="shared" si="15"/>
        <v>705285897.72789586</v>
      </c>
      <c r="D95" s="62">
        <f t="shared" si="16"/>
        <v>832258947.9665153</v>
      </c>
      <c r="E95">
        <f t="shared" si="17"/>
        <v>0.39716293885507503</v>
      </c>
      <c r="F95">
        <f t="shared" si="18"/>
        <v>1.2720294101747089</v>
      </c>
      <c r="G95" s="64">
        <f t="shared" si="19"/>
        <v>3.8338594344073762</v>
      </c>
      <c r="H95" s="66">
        <f t="shared" si="20"/>
        <v>7.9323858701376508</v>
      </c>
    </row>
    <row r="96" spans="1:8" x14ac:dyDescent="0.25">
      <c r="A96" s="65">
        <f t="shared" si="21"/>
        <v>7.5000000000000053E-2</v>
      </c>
      <c r="B96" s="28">
        <f t="shared" si="14"/>
        <v>0.31949334595148754</v>
      </c>
      <c r="C96" s="61">
        <f t="shared" si="15"/>
        <v>712540083.7114563</v>
      </c>
      <c r="D96" s="62">
        <f t="shared" si="16"/>
        <v>840108841.09439504</v>
      </c>
      <c r="E96">
        <f t="shared" si="17"/>
        <v>0.39983746697877137</v>
      </c>
      <c r="F96">
        <f t="shared" si="18"/>
        <v>1.2738612787525831</v>
      </c>
      <c r="G96" s="64">
        <f t="shared" si="19"/>
        <v>3.7980362346560126</v>
      </c>
      <c r="H96" s="66">
        <f t="shared" si="20"/>
        <v>7.8962025116884451</v>
      </c>
    </row>
    <row r="97" spans="1:8" x14ac:dyDescent="0.25">
      <c r="A97" s="65">
        <f t="shared" si="21"/>
        <v>7.6000000000000054E-2</v>
      </c>
      <c r="B97" s="28">
        <f t="shared" si="14"/>
        <v>0.32121027177050704</v>
      </c>
      <c r="C97" s="61">
        <f t="shared" si="15"/>
        <v>719757585.01183891</v>
      </c>
      <c r="D97" s="62">
        <f t="shared" si="16"/>
        <v>847905886.36885107</v>
      </c>
      <c r="E97">
        <f t="shared" si="17"/>
        <v>0.40249422356103465</v>
      </c>
      <c r="F97">
        <f t="shared" si="18"/>
        <v>1.2756809750418046</v>
      </c>
      <c r="G97" s="64">
        <f t="shared" si="19"/>
        <v>3.7631108249475638</v>
      </c>
      <c r="H97" s="66">
        <f t="shared" si="20"/>
        <v>7.8609951690686124</v>
      </c>
    </row>
    <row r="98" spans="1:8" x14ac:dyDescent="0.25">
      <c r="A98" s="65">
        <f t="shared" si="21"/>
        <v>7.7000000000000055E-2</v>
      </c>
      <c r="B98" s="28">
        <f t="shared" si="14"/>
        <v>0.32291124015211181</v>
      </c>
      <c r="C98" s="61">
        <f t="shared" si="15"/>
        <v>726938836.18450999</v>
      </c>
      <c r="D98" s="62">
        <f t="shared" si="16"/>
        <v>855650784.84479094</v>
      </c>
      <c r="E98">
        <f t="shared" si="17"/>
        <v>0.40513355822493907</v>
      </c>
      <c r="F98">
        <f t="shared" si="18"/>
        <v>1.2774887385102323</v>
      </c>
      <c r="G98" s="64">
        <f t="shared" si="19"/>
        <v>3.7290491355187201</v>
      </c>
      <c r="H98" s="66">
        <f t="shared" si="20"/>
        <v>7.8267267760702719</v>
      </c>
    </row>
    <row r="99" spans="1:8" x14ac:dyDescent="0.25">
      <c r="A99" s="65">
        <f t="shared" si="21"/>
        <v>7.8000000000000055E-2</v>
      </c>
      <c r="B99" s="28">
        <f t="shared" si="14"/>
        <v>0.32459657226558708</v>
      </c>
      <c r="C99" s="61">
        <f t="shared" si="15"/>
        <v>734084262.30109</v>
      </c>
      <c r="D99" s="62">
        <f t="shared" si="16"/>
        <v>863344222.14284432</v>
      </c>
      <c r="E99">
        <f t="shared" si="17"/>
        <v>0.40775580927805322</v>
      </c>
      <c r="F99">
        <f t="shared" si="18"/>
        <v>1.279284800875379</v>
      </c>
      <c r="G99" s="64">
        <f t="shared" si="19"/>
        <v>3.6958188144374424</v>
      </c>
      <c r="H99" s="66">
        <f t="shared" si="20"/>
        <v>7.7933621278360796</v>
      </c>
    </row>
    <row r="100" spans="1:8" x14ac:dyDescent="0.25">
      <c r="A100" s="65">
        <f t="shared" si="21"/>
        <v>7.9000000000000056E-2</v>
      </c>
      <c r="B100" s="28">
        <f t="shared" si="14"/>
        <v>0.3262665789329291</v>
      </c>
      <c r="C100" s="61">
        <f t="shared" si="15"/>
        <v>741194279.26538372</v>
      </c>
      <c r="D100" s="62">
        <f t="shared" si="16"/>
        <v>870986868.9499712</v>
      </c>
      <c r="E100">
        <f t="shared" si="17"/>
        <v>0.41036130421861183</v>
      </c>
      <c r="F100">
        <f t="shared" si="18"/>
        <v>1.281069386451104</v>
      </c>
      <c r="G100" s="64">
        <f t="shared" si="19"/>
        <v>3.6633891201804758</v>
      </c>
      <c r="H100" s="66">
        <f t="shared" si="20"/>
        <v>7.7608677649614943</v>
      </c>
    </row>
    <row r="101" spans="1:8" x14ac:dyDescent="0.25">
      <c r="A101" s="65">
        <f t="shared" si="21"/>
        <v>8.0000000000000057E-2</v>
      </c>
      <c r="B101" s="28">
        <f t="shared" si="14"/>
        <v>0.32792156108742287</v>
      </c>
      <c r="C101" s="61">
        <f t="shared" si="15"/>
        <v>748269294.11513424</v>
      </c>
      <c r="D101" s="62">
        <f t="shared" si="16"/>
        <v>878579381.49815834</v>
      </c>
      <c r="E101">
        <f t="shared" si="17"/>
        <v>0.4129503602129439</v>
      </c>
      <c r="F101">
        <f t="shared" si="18"/>
        <v>1.2828427124746191</v>
      </c>
      <c r="G101" s="64">
        <f t="shared" si="19"/>
        <v>3.6317308221944322</v>
      </c>
      <c r="H101" s="66">
        <f t="shared" si="20"/>
        <v>7.7292118661771774</v>
      </c>
    </row>
    <row r="102" spans="1:8" x14ac:dyDescent="0.25">
      <c r="A102" s="65">
        <f t="shared" si="21"/>
        <v>8.1000000000000058E-2</v>
      </c>
      <c r="B102" s="28">
        <f t="shared" si="14"/>
        <v>0.32956181020645364</v>
      </c>
      <c r="C102" s="61">
        <f t="shared" si="15"/>
        <v>755309705.31031275</v>
      </c>
      <c r="D102" s="62">
        <f t="shared" si="16"/>
        <v>886122402.0224129</v>
      </c>
      <c r="E102">
        <f t="shared" si="17"/>
        <v>0.41552328454612514</v>
      </c>
      <c r="F102">
        <f t="shared" si="18"/>
        <v>1.2846049894151541</v>
      </c>
      <c r="G102" s="64">
        <f t="shared" si="19"/>
        <v>3.6008161087554558</v>
      </c>
      <c r="H102" s="66">
        <f t="shared" si="20"/>
        <v>7.6983641488778067</v>
      </c>
    </row>
    <row r="103" spans="1:8" x14ac:dyDescent="0.25">
      <c r="A103" s="65">
        <f t="shared" si="21"/>
        <v>8.2000000000000059E-2</v>
      </c>
      <c r="B103" s="28">
        <f t="shared" si="14"/>
        <v>0.3311876087203004</v>
      </c>
      <c r="C103" s="61">
        <f t="shared" si="15"/>
        <v>762315903.00870299</v>
      </c>
      <c r="D103" s="62">
        <f t="shared" si="16"/>
        <v>893616559.19919419</v>
      </c>
      <c r="E103">
        <f t="shared" si="17"/>
        <v>0.41808037504766965</v>
      </c>
      <c r="F103">
        <f t="shared" si="18"/>
        <v>1.2863564212655272</v>
      </c>
      <c r="G103" s="64">
        <f t="shared" si="19"/>
        <v>3.5706185015089185</v>
      </c>
      <c r="H103" s="66">
        <f t="shared" si="20"/>
        <v>7.6682957768346078</v>
      </c>
    </row>
    <row r="104" spans="1:8" x14ac:dyDescent="0.25">
      <c r="A104" s="65">
        <f t="shared" si="21"/>
        <v>8.300000000000006E-2</v>
      </c>
      <c r="B104" s="28">
        <f t="shared" si="14"/>
        <v>0.33279923039851828</v>
      </c>
      <c r="C104" s="61">
        <f t="shared" si="15"/>
        <v>769288269.32948565</v>
      </c>
      <c r="D104" s="62">
        <f t="shared" si="16"/>
        <v>901062468.56633556</v>
      </c>
      <c r="E104">
        <f t="shared" si="17"/>
        <v>0.42062192049392777</v>
      </c>
      <c r="F104">
        <f t="shared" si="18"/>
        <v>1.2880972058177589</v>
      </c>
      <c r="G104" s="64">
        <f t="shared" si="19"/>
        <v>3.5411127761298835</v>
      </c>
      <c r="H104" s="66">
        <f t="shared" si="20"/>
        <v>7.6389792744921809</v>
      </c>
    </row>
    <row r="105" spans="1:8" x14ac:dyDescent="0.25">
      <c r="A105" s="65">
        <f t="shared" si="21"/>
        <v>8.4000000000000061E-2</v>
      </c>
      <c r="B105" s="28">
        <f t="shared" si="14"/>
        <v>0.334396940715393</v>
      </c>
      <c r="C105" s="61">
        <f t="shared" si="15"/>
        <v>776227178.60548151</v>
      </c>
      <c r="D105" s="62">
        <f t="shared" si="16"/>
        <v>908460732.92544901</v>
      </c>
      <c r="E105">
        <f t="shared" si="17"/>
        <v>0.42314820098873174</v>
      </c>
      <c r="F105">
        <f t="shared" si="18"/>
        <v>1.2898275349237889</v>
      </c>
      <c r="G105" s="64">
        <f t="shared" si="19"/>
        <v>3.5122748885979931</v>
      </c>
      <c r="H105" s="66">
        <f t="shared" si="20"/>
        <v>7.6103884473068044</v>
      </c>
    </row>
    <row r="106" spans="1:8" x14ac:dyDescent="0.25">
      <c r="A106" s="65">
        <f t="shared" si="21"/>
        <v>8.5000000000000062E-2</v>
      </c>
      <c r="B106" s="28">
        <f t="shared" si="14"/>
        <v>0.33598099719583557</v>
      </c>
      <c r="C106" s="61">
        <f t="shared" si="15"/>
        <v>783132997.62466764</v>
      </c>
      <c r="D106" s="62">
        <f t="shared" si="16"/>
        <v>915811942.72773564</v>
      </c>
      <c r="E106">
        <f t="shared" si="17"/>
        <v>0.42565948832370704</v>
      </c>
      <c r="F106">
        <f t="shared" si="18"/>
        <v>1.2915475947422652</v>
      </c>
      <c r="G106" s="64">
        <f t="shared" si="19"/>
        <v>3.4840819066278259</v>
      </c>
      <c r="H106" s="66">
        <f t="shared" si="20"/>
        <v>7.5824983076339985</v>
      </c>
    </row>
    <row r="107" spans="1:8" x14ac:dyDescent="0.25">
      <c r="A107" s="65">
        <f t="shared" si="21"/>
        <v>8.6000000000000063E-2</v>
      </c>
      <c r="B107" s="28">
        <f t="shared" si="14"/>
        <v>0.33755164974298013</v>
      </c>
      <c r="C107" s="61">
        <f t="shared" si="15"/>
        <v>790006085.8615458</v>
      </c>
      <c r="D107" s="62">
        <f t="shared" si="16"/>
        <v>923116676.4440701</v>
      </c>
      <c r="E107">
        <f t="shared" si="17"/>
        <v>0.42815604631956344</v>
      </c>
      <c r="F107">
        <f t="shared" si="18"/>
        <v>1.2932575659723038</v>
      </c>
      <c r="G107" s="64">
        <f t="shared" si="19"/>
        <v>3.4565119458381979</v>
      </c>
      <c r="H107" s="66">
        <f t="shared" si="20"/>
        <v>7.5552850057185363</v>
      </c>
    </row>
    <row r="108" spans="1:8" x14ac:dyDescent="0.25">
      <c r="A108" s="65">
        <f t="shared" si="21"/>
        <v>8.7000000000000063E-2</v>
      </c>
      <c r="B108" s="28">
        <f t="shared" si="14"/>
        <v>0.33910914094865419</v>
      </c>
      <c r="C108" s="61">
        <f t="shared" si="15"/>
        <v>796846795.69889438</v>
      </c>
      <c r="D108" s="62">
        <f t="shared" si="16"/>
        <v>930375500.92016721</v>
      </c>
      <c r="E108">
        <f t="shared" si="17"/>
        <v>0.43063813114957677</v>
      </c>
      <c r="F108">
        <f t="shared" si="18"/>
        <v>1.2949576240750527</v>
      </c>
      <c r="G108" s="64">
        <f t="shared" si="19"/>
        <v>3.4295441102819542</v>
      </c>
      <c r="H108" s="66">
        <f t="shared" si="20"/>
        <v>7.5287257653807949</v>
      </c>
    </row>
    <row r="109" spans="1:8" x14ac:dyDescent="0.25">
      <c r="A109" s="65">
        <f t="shared" si="21"/>
        <v>8.8000000000000064E-2</v>
      </c>
      <c r="B109" s="28">
        <f t="shared" si="14"/>
        <v>0.34065370638780212</v>
      </c>
      <c r="C109" s="61">
        <f t="shared" si="15"/>
        <v>803655472.640414</v>
      </c>
      <c r="D109" s="62">
        <f t="shared" si="16"/>
        <v>937588971.71759367</v>
      </c>
      <c r="E109">
        <f t="shared" si="17"/>
        <v>0.43310599164638686</v>
      </c>
      <c r="F109">
        <f t="shared" si="18"/>
        <v>1.2966479394838266</v>
      </c>
      <c r="G109" s="64">
        <f t="shared" si="19"/>
        <v>3.4031584369919998</v>
      </c>
      <c r="H109" s="66">
        <f t="shared" si="20"/>
        <v>7.5027988240299361</v>
      </c>
    </row>
    <row r="110" spans="1:8" x14ac:dyDescent="0.25">
      <c r="A110" s="65">
        <f t="shared" si="21"/>
        <v>8.9000000000000065E-2</v>
      </c>
      <c r="B110" s="28">
        <f t="shared" si="14"/>
        <v>0.34218557489786239</v>
      </c>
      <c r="C110" s="61">
        <f t="shared" si="15"/>
        <v>810432455.51473522</v>
      </c>
      <c r="D110" s="62">
        <f t="shared" si="16"/>
        <v>944757633.44133854</v>
      </c>
      <c r="E110">
        <f t="shared" si="17"/>
        <v>0.43555986959314802</v>
      </c>
      <c r="F110">
        <f t="shared" si="18"/>
        <v>1.2983286778035261</v>
      </c>
      <c r="G110" s="64">
        <f t="shared" si="19"/>
        <v>3.377335844230045</v>
      </c>
      <c r="H110" s="66">
        <f t="shared" si="20"/>
        <v>7.4774833766672879</v>
      </c>
    </row>
    <row r="111" spans="1:8" x14ac:dyDescent="0.25">
      <c r="A111" s="65">
        <f t="shared" si="21"/>
        <v>9.0000000000000066E-2</v>
      </c>
      <c r="B111" s="28">
        <f t="shared" si="14"/>
        <v>0.3437049688440289</v>
      </c>
      <c r="C111" s="61">
        <f t="shared" si="15"/>
        <v>817178076.67123139</v>
      </c>
      <c r="D111" s="62">
        <f t="shared" si="16"/>
        <v>951882020.05461133</v>
      </c>
      <c r="E111">
        <f t="shared" si="17"/>
        <v>0.43800000000000011</v>
      </c>
      <c r="F111">
        <f t="shared" si="18"/>
        <v>1.3</v>
      </c>
      <c r="G111" s="64">
        <f t="shared" si="19"/>
        <v>3.3520580831522819</v>
      </c>
      <c r="H111" s="66">
        <f t="shared" si="20"/>
        <v>7.4527595235729827</v>
      </c>
    </row>
    <row r="112" spans="1:8" x14ac:dyDescent="0.25">
      <c r="A112" s="65">
        <f t="shared" si="21"/>
        <v>9.1000000000000067E-2</v>
      </c>
      <c r="B112" s="28">
        <f t="shared" si="14"/>
        <v>0.3452121043712566</v>
      </c>
      <c r="C112" s="61">
        <f t="shared" si="15"/>
        <v>823892662.16805196</v>
      </c>
      <c r="D112" s="62">
        <f t="shared" si="16"/>
        <v>958962655.18149817</v>
      </c>
      <c r="E112">
        <f t="shared" si="17"/>
        <v>0.44042661136675215</v>
      </c>
      <c r="F112">
        <f t="shared" si="18"/>
        <v>1.3016620625799673</v>
      </c>
      <c r="G112" s="64">
        <f t="shared" si="19"/>
        <v>3.3273076926311407</v>
      </c>
      <c r="H112" s="66">
        <f t="shared" si="20"/>
        <v>7.4286082213956348</v>
      </c>
    </row>
    <row r="113" spans="1:8" x14ac:dyDescent="0.25">
      <c r="A113" s="65">
        <f t="shared" si="21"/>
        <v>9.2000000000000068E-2</v>
      </c>
      <c r="B113" s="28">
        <f t="shared" si="14"/>
        <v>0.34670719164381164</v>
      </c>
      <c r="C113" s="61">
        <f t="shared" si="15"/>
        <v>830576531.9527657</v>
      </c>
      <c r="D113" s="62">
        <f t="shared" si="16"/>
        <v>966000052.39806688</v>
      </c>
      <c r="E113">
        <f t="shared" si="17"/>
        <v>0.44283992593261073</v>
      </c>
      <c r="F113">
        <f t="shared" si="18"/>
        <v>1.303315017762062</v>
      </c>
      <c r="G113" s="64">
        <f t="shared" si="19"/>
        <v>3.3030679569948314</v>
      </c>
      <c r="H113" s="66">
        <f t="shared" si="20"/>
        <v>7.4050112373889778</v>
      </c>
    </row>
    <row r="114" spans="1:8" x14ac:dyDescent="0.25">
      <c r="A114" s="65">
        <f t="shared" si="21"/>
        <v>9.3000000000000069E-2</v>
      </c>
      <c r="B114" s="28">
        <f t="shared" si="14"/>
        <v>0.34819043507310998</v>
      </c>
      <c r="C114" s="61">
        <f t="shared" si="15"/>
        <v>837230000.03598201</v>
      </c>
      <c r="D114" s="62">
        <f t="shared" si="16"/>
        <v>972994715.51248157</v>
      </c>
      <c r="E114">
        <f t="shared" si="17"/>
        <v>0.44524015991372584</v>
      </c>
      <c r="F114">
        <f t="shared" si="18"/>
        <v>1.3049590136395381</v>
      </c>
      <c r="G114" s="64">
        <f t="shared" si="19"/>
        <v>3.2793228664667415</v>
      </c>
      <c r="H114" s="66">
        <f t="shared" si="20"/>
        <v>7.3819511065611962</v>
      </c>
    </row>
    <row r="115" spans="1:8" x14ac:dyDescent="0.25">
      <c r="A115" s="65">
        <f t="shared" si="21"/>
        <v>9.400000000000007E-2</v>
      </c>
      <c r="B115" s="28">
        <f t="shared" si="14"/>
        <v>0.3496620335345364</v>
      </c>
      <c r="C115" s="61">
        <f t="shared" si="15"/>
        <v>843853374.65829241</v>
      </c>
      <c r="D115" s="62">
        <f t="shared" si="16"/>
        <v>979947138.83464825</v>
      </c>
      <c r="E115">
        <f t="shared" si="17"/>
        <v>0.44762752372927217</v>
      </c>
      <c r="F115">
        <f t="shared" si="18"/>
        <v>1.3065941943351178</v>
      </c>
      <c r="G115" s="64">
        <f t="shared" si="19"/>
        <v>3.2560570801051925</v>
      </c>
      <c r="H115" s="66">
        <f t="shared" si="20"/>
        <v>7.3594110915224569</v>
      </c>
    </row>
    <row r="116" spans="1:8" x14ac:dyDescent="0.25">
      <c r="A116" s="65">
        <f t="shared" si="21"/>
        <v>9.500000000000007E-2</v>
      </c>
      <c r="B116" s="28">
        <f t="shared" si="14"/>
        <v>0.35112218057388733</v>
      </c>
      <c r="C116" s="61">
        <f t="shared" si="15"/>
        <v>850446958.45085561</v>
      </c>
      <c r="D116" s="62">
        <f t="shared" si="16"/>
        <v>986857807.43588388</v>
      </c>
      <c r="E116">
        <f t="shared" si="17"/>
        <v>0.45000222221673541</v>
      </c>
      <c r="F116">
        <f t="shared" si="18"/>
        <v>1.3082207001484489</v>
      </c>
      <c r="G116" s="64">
        <f t="shared" si="19"/>
        <v>3.2332558910607658</v>
      </c>
      <c r="H116" s="66">
        <f t="shared" si="20"/>
        <v>7.3373751448340707</v>
      </c>
    </row>
    <row r="117" spans="1:8" x14ac:dyDescent="0.25">
      <c r="A117" s="65">
        <f t="shared" si="21"/>
        <v>9.6000000000000071E-2</v>
      </c>
      <c r="B117" s="28">
        <f t="shared" si="14"/>
        <v>0.35257106460403809</v>
      </c>
      <c r="C117" s="61">
        <f t="shared" si="15"/>
        <v>857011048.58993685</v>
      </c>
      <c r="D117" s="62">
        <f t="shared" si="16"/>
        <v>993727197.3990835</v>
      </c>
      <c r="E117">
        <f t="shared" si="17"/>
        <v>0.45236445483702642</v>
      </c>
      <c r="F117">
        <f t="shared" si="18"/>
        <v>1.3098386676965934</v>
      </c>
      <c r="G117" s="64">
        <f t="shared" si="19"/>
        <v>3.2109051939834981</v>
      </c>
      <c r="H117" s="66">
        <f t="shared" si="20"/>
        <v>7.3158278736788214</v>
      </c>
    </row>
    <row r="118" spans="1:8" x14ac:dyDescent="0.25">
      <c r="A118" s="65">
        <f t="shared" si="21"/>
        <v>9.7000000000000072E-2</v>
      </c>
      <c r="B118" s="28">
        <f t="shared" si="14"/>
        <v>0.35400886909239387</v>
      </c>
      <c r="C118" s="61">
        <f t="shared" si="15"/>
        <v>863545936.94568038</v>
      </c>
      <c r="D118" s="62">
        <f t="shared" si="16"/>
        <v>1000555776.0598134</v>
      </c>
      <c r="E118">
        <f t="shared" si="17"/>
        <v>0.45471441587000533</v>
      </c>
      <c r="F118">
        <f t="shared" si="18"/>
        <v>1.3114482300479489</v>
      </c>
      <c r="G118" s="64">
        <f t="shared" si="19"/>
        <v>3.1889914544260631</v>
      </c>
      <c r="H118" s="66">
        <f t="shared" si="20"/>
        <v>7.2947545066869459</v>
      </c>
    </row>
    <row r="119" spans="1:8" x14ac:dyDescent="0.25">
      <c r="A119" s="65">
        <f t="shared" si="21"/>
        <v>9.8000000000000073E-2</v>
      </c>
      <c r="B119" s="28">
        <f t="shared" si="14"/>
        <v>0.35543577273964622</v>
      </c>
      <c r="C119" s="61">
        <f t="shared" si="15"/>
        <v>870051910.22539413</v>
      </c>
      <c r="D119" s="62">
        <f t="shared" si="16"/>
        <v>1007344002.2387547</v>
      </c>
      <c r="E119">
        <f t="shared" si="17"/>
        <v>0.4570522946009572</v>
      </c>
      <c r="F119">
        <f t="shared" si="18"/>
        <v>1.3130495168499707</v>
      </c>
      <c r="G119" s="64">
        <f t="shared" si="19"/>
        <v>3.1675016801014579</v>
      </c>
      <c r="H119" s="66">
        <f t="shared" si="20"/>
        <v>7.2741408627654067</v>
      </c>
    </row>
    <row r="120" spans="1:8" x14ac:dyDescent="0.25">
      <c r="A120" s="65">
        <f t="shared" si="21"/>
        <v>9.9000000000000074E-2</v>
      </c>
      <c r="B120" s="28">
        <f t="shared" si="14"/>
        <v>0.35685194965032246</v>
      </c>
      <c r="C120" s="61">
        <f t="shared" si="15"/>
        <v>876529250.11159813</v>
      </c>
      <c r="D120" s="62">
        <f t="shared" si="16"/>
        <v>1014092326.4658872</v>
      </c>
      <c r="E120">
        <f t="shared" si="17"/>
        <v>0.4593782754985265</v>
      </c>
      <c r="F120">
        <f t="shared" si="18"/>
        <v>1.3146426544510454</v>
      </c>
      <c r="G120" s="64">
        <f t="shared" si="19"/>
        <v>3.1464233938651303</v>
      </c>
      <c r="H120" s="66">
        <f t="shared" si="20"/>
        <v>7.2539733217904816</v>
      </c>
    </row>
    <row r="121" spans="1:8" x14ac:dyDescent="0.25">
      <c r="A121" s="65">
        <f t="shared" si="21"/>
        <v>0.10000000000000007</v>
      </c>
      <c r="B121" s="28">
        <f t="shared" ref="B121:B152" si="22">A121*(-1+(1+(2/(A121)))^(1/2))</f>
        <v>0.35825756949558407</v>
      </c>
      <c r="C121" s="61">
        <f t="shared" ref="C121:C152" si="23">(A121*(1-B121)*(1-(B121/3)))*$B$11*$B$14^3</f>
        <v>882978233.39507723</v>
      </c>
      <c r="D121" s="62">
        <f t="shared" ref="D121:D152" si="24">C121/(1-($B$17*($F$15/$F$14)^2*(1-(C121/$F$12))))</f>
        <v>1020801191.1967789</v>
      </c>
      <c r="E121">
        <f t="shared" ref="E121:E152" si="25">0.73*$B$9*(A121)^(1/2)</f>
        <v>0.46169253838458352</v>
      </c>
      <c r="F121">
        <f t="shared" ref="F121:F152" si="26">1+(A121)^(1/2)</f>
        <v>1.316227766016838</v>
      </c>
      <c r="G121" s="64">
        <f t="shared" ref="G121:G152" si="27">(5*($F$16)*($B$1*1000)^2)/(48*$F$4*D121)*1000000</f>
        <v>3.1257446083017957</v>
      </c>
      <c r="H121" s="66">
        <f t="shared" si="20"/>
        <v>7.2342387970346742</v>
      </c>
    </row>
    <row r="122" spans="1:8" x14ac:dyDescent="0.25">
      <c r="A122" s="65">
        <f t="shared" si="21"/>
        <v>0.10100000000000008</v>
      </c>
      <c r="B122" s="28">
        <f t="shared" si="22"/>
        <v>0.35965279766869984</v>
      </c>
      <c r="C122" s="61">
        <f t="shared" si="23"/>
        <v>889399132.1031698</v>
      </c>
      <c r="D122" s="62">
        <f t="shared" si="24"/>
        <v>1027471031.0213414</v>
      </c>
      <c r="E122">
        <f t="shared" si="25"/>
        <v>0.46399525859646473</v>
      </c>
      <c r="F122">
        <f t="shared" si="26"/>
        <v>1.3178049716414142</v>
      </c>
      <c r="G122" s="64">
        <f t="shared" si="27"/>
        <v>3.1054538018066107</v>
      </c>
      <c r="H122" s="66">
        <f t="shared" si="20"/>
        <v>7.2149247092091073</v>
      </c>
    </row>
    <row r="123" spans="1:8" x14ac:dyDescent="0.25">
      <c r="A123" s="65">
        <f t="shared" si="21"/>
        <v>0.10200000000000008</v>
      </c>
      <c r="B123" s="28">
        <f t="shared" si="22"/>
        <v>0.36103779543359099</v>
      </c>
      <c r="C123" s="61">
        <f t="shared" si="23"/>
        <v>895792213.62350428</v>
      </c>
      <c r="D123" s="62">
        <f t="shared" si="24"/>
        <v>1034102272.865373</v>
      </c>
      <c r="E123">
        <f t="shared" si="25"/>
        <v>0.46628660714200248</v>
      </c>
      <c r="F123">
        <f t="shared" si="26"/>
        <v>1.3193743884534264</v>
      </c>
      <c r="G123" s="64">
        <f t="shared" si="27"/>
        <v>3.0855398960589842</v>
      </c>
      <c r="H123" s="66">
        <f t="shared" si="20"/>
        <v>7.1960189620118031</v>
      </c>
    </row>
    <row r="124" spans="1:8" x14ac:dyDescent="0.25">
      <c r="A124" s="65">
        <f t="shared" si="21"/>
        <v>0.10300000000000008</v>
      </c>
      <c r="B124" s="28">
        <f t="shared" si="22"/>
        <v>0.36241272006682423</v>
      </c>
      <c r="C124" s="61">
        <f t="shared" si="23"/>
        <v>902157740.82338905</v>
      </c>
      <c r="D124" s="62">
        <f t="shared" si="24"/>
        <v>1040695336.1852099</v>
      </c>
      <c r="E124">
        <f t="shared" si="25"/>
        <v>0.46856675084773158</v>
      </c>
      <c r="F124">
        <f t="shared" si="26"/>
        <v>1.3209361307176244</v>
      </c>
      <c r="G124" s="64">
        <f t="shared" si="27"/>
        <v>3.0659922347951509</v>
      </c>
      <c r="H124" s="66">
        <f t="shared" si="20"/>
        <v>7.1775099190806788</v>
      </c>
    </row>
    <row r="125" spans="1:8" x14ac:dyDescent="0.25">
      <c r="A125" s="65">
        <f t="shared" si="21"/>
        <v>0.10400000000000008</v>
      </c>
      <c r="B125" s="28">
        <f t="shared" si="22"/>
        <v>0.36377772499339911</v>
      </c>
      <c r="C125" s="61">
        <f t="shared" si="23"/>
        <v>908495972.16504645</v>
      </c>
      <c r="D125" s="62">
        <f t="shared" si="24"/>
        <v>1047250633.1557808</v>
      </c>
      <c r="E125">
        <f t="shared" si="25"/>
        <v>0.47083585250063548</v>
      </c>
      <c r="F125">
        <f t="shared" si="26"/>
        <v>1.3224903099319421</v>
      </c>
      <c r="G125" s="64">
        <f t="shared" si="27"/>
        <v>3.0468005637927833</v>
      </c>
      <c r="H125" s="66">
        <f t="shared" si="20"/>
        <v>7.1593863822577575</v>
      </c>
    </row>
    <row r="126" spans="1:8" x14ac:dyDescent="0.25">
      <c r="A126" s="65">
        <f t="shared" si="21"/>
        <v>0.10500000000000008</v>
      </c>
      <c r="B126" s="28">
        <f t="shared" si="22"/>
        <v>0.36513295991666034</v>
      </c>
      <c r="C126" s="61">
        <f t="shared" si="23"/>
        <v>914807161.81687713</v>
      </c>
      <c r="D126" s="62">
        <f t="shared" si="24"/>
        <v>1053768568.852347</v>
      </c>
      <c r="E126">
        <f t="shared" si="25"/>
        <v>0.47309407098377398</v>
      </c>
      <c r="F126">
        <f t="shared" si="26"/>
        <v>1.3240370349203932</v>
      </c>
      <c r="G126" s="64">
        <f t="shared" si="27"/>
        <v>3.0279550119875225</v>
      </c>
      <c r="H126" s="66">
        <f t="shared" si="20"/>
        <v>7.141637571078217</v>
      </c>
    </row>
    <row r="127" spans="1:8" x14ac:dyDescent="0.25">
      <c r="A127" s="65">
        <f t="shared" si="21"/>
        <v>0.10600000000000008</v>
      </c>
      <c r="B127" s="28">
        <f t="shared" si="22"/>
        <v>0.36647857094264086</v>
      </c>
      <c r="C127" s="61">
        <f t="shared" si="23"/>
        <v>921091559.76092398</v>
      </c>
      <c r="D127" s="62">
        <f t="shared" si="24"/>
        <v>1060249541.4261963</v>
      </c>
      <c r="E127">
        <f t="shared" si="25"/>
        <v>0.47534156140611161</v>
      </c>
      <c r="F127">
        <f t="shared" si="26"/>
        <v>1.3255764119219942</v>
      </c>
      <c r="G127" s="64">
        <f t="shared" si="27"/>
        <v>3.0094460736472675</v>
      </c>
      <c r="H127" s="66">
        <f t="shared" si="20"/>
        <v>7.1242531034042891</v>
      </c>
    </row>
    <row r="128" spans="1:8" x14ac:dyDescent="0.25">
      <c r="A128" s="65">
        <f t="shared" si="21"/>
        <v>0.10700000000000008</v>
      </c>
      <c r="B128" s="28">
        <f t="shared" si="22"/>
        <v>0.36781470069912547</v>
      </c>
      <c r="C128" s="61">
        <f t="shared" si="23"/>
        <v>927349411.89669728</v>
      </c>
      <c r="D128" s="62">
        <f t="shared" si="24"/>
        <v>1066693942.2745394</v>
      </c>
      <c r="E128">
        <f t="shared" si="25"/>
        <v>0.47757847522684704</v>
      </c>
      <c r="F128">
        <f t="shared" si="26"/>
        <v>1.3271085446759225</v>
      </c>
      <c r="G128" s="64">
        <f t="shared" si="27"/>
        <v>2.9912645915356313</v>
      </c>
      <c r="H128" s="66">
        <f t="shared" si="20"/>
        <v>7.1072229771300179</v>
      </c>
    </row>
    <row r="129" spans="1:8" x14ac:dyDescent="0.25">
      <c r="A129" s="65">
        <f t="shared" si="21"/>
        <v>0.10800000000000008</v>
      </c>
      <c r="B129" s="28">
        <f t="shared" si="22"/>
        <v>0.36914148844970512</v>
      </c>
      <c r="C129" s="61">
        <f t="shared" si="23"/>
        <v>933580960.14152515</v>
      </c>
      <c r="D129" s="62">
        <f t="shared" si="24"/>
        <v>1073102156.2048595</v>
      </c>
      <c r="E129">
        <f t="shared" si="25"/>
        <v>0.47980496037452569</v>
      </c>
      <c r="F129">
        <f t="shared" si="26"/>
        <v>1.3286335345030997</v>
      </c>
      <c r="G129" s="64">
        <f t="shared" si="27"/>
        <v>2.9734017410009312</v>
      </c>
      <c r="H129" s="66">
        <f t="shared" si="20"/>
        <v>7.0905375528882058</v>
      </c>
    </row>
    <row r="130" spans="1:8" x14ac:dyDescent="0.25">
      <c r="A130" s="65">
        <f t="shared" si="21"/>
        <v>0.10900000000000008</v>
      </c>
      <c r="B130" s="28">
        <f t="shared" si="22"/>
        <v>0.370459070203078</v>
      </c>
      <c r="C130" s="61">
        <f t="shared" si="23"/>
        <v>939786442.5275656</v>
      </c>
      <c r="D130" s="62">
        <f t="shared" si="24"/>
        <v>1079474561.5939345</v>
      </c>
      <c r="E130">
        <f t="shared" si="25"/>
        <v>0.48202116136120016</v>
      </c>
      <c r="F130">
        <f t="shared" si="26"/>
        <v>1.3301514803843837</v>
      </c>
      <c r="G130" s="64">
        <f t="shared" si="27"/>
        <v>2.9558490149318133</v>
      </c>
      <c r="H130" s="66">
        <f t="shared" si="20"/>
        <v>7.0741875376959822</v>
      </c>
    </row>
    <row r="131" spans="1:8" x14ac:dyDescent="0.25">
      <c r="A131" s="65">
        <f t="shared" si="21"/>
        <v>0.11000000000000008</v>
      </c>
      <c r="B131" s="28">
        <f t="shared" si="22"/>
        <v>0.37176757881783634</v>
      </c>
      <c r="C131" s="61">
        <f t="shared" si="23"/>
        <v>945966093.29562771</v>
      </c>
      <c r="D131" s="62">
        <f t="shared" si="24"/>
        <v>1085811530.5417526</v>
      </c>
      <c r="E131">
        <f t="shared" si="25"/>
        <v>0.48422721939188856</v>
      </c>
      <c r="F131">
        <f t="shared" si="26"/>
        <v>1.3316624790355402</v>
      </c>
      <c r="G131" s="64">
        <f t="shared" si="27"/>
        <v>2.9385982095248053</v>
      </c>
      <c r="H131" s="66">
        <f t="shared" si="20"/>
        <v>7.0581639694799527</v>
      </c>
    </row>
    <row r="132" spans="1:8" x14ac:dyDescent="0.25">
      <c r="A132" s="65">
        <f t="shared" si="21"/>
        <v>0.11100000000000008</v>
      </c>
      <c r="B132" s="28">
        <f t="shared" si="22"/>
        <v>0.37306714410296443</v>
      </c>
      <c r="C132" s="61">
        <f t="shared" si="23"/>
        <v>952120142.98593068</v>
      </c>
      <c r="D132" s="62">
        <f t="shared" si="24"/>
        <v>1092113429.0205293</v>
      </c>
      <c r="E132">
        <f t="shared" si="25"/>
        <v>0.48642327246956452</v>
      </c>
      <c r="F132">
        <f t="shared" si="26"/>
        <v>1.3331666249791538</v>
      </c>
      <c r="G132" s="64">
        <f t="shared" si="27"/>
        <v>2.9216414108130184</v>
      </c>
      <c r="H132" s="66">
        <f t="shared" si="20"/>
        <v>7.0424582024260687</v>
      </c>
    </row>
    <row r="133" spans="1:8" x14ac:dyDescent="0.25">
      <c r="A133" s="65">
        <f t="shared" si="21"/>
        <v>0.11200000000000009</v>
      </c>
      <c r="B133" s="28">
        <f t="shared" si="22"/>
        <v>0.3743578929142613</v>
      </c>
      <c r="C133" s="61">
        <f t="shared" si="23"/>
        <v>958248818.52592766</v>
      </c>
      <c r="D133" s="62">
        <f t="shared" si="24"/>
        <v>1098380617.0190177</v>
      </c>
      <c r="E133">
        <f t="shared" si="25"/>
        <v>0.48860945549590024</v>
      </c>
      <c r="F133">
        <f t="shared" si="26"/>
        <v>1.3346640106136303</v>
      </c>
      <c r="G133" s="64">
        <f t="shared" si="27"/>
        <v>2.9049709819088485</v>
      </c>
      <c r="H133" s="66">
        <f t="shared" si="20"/>
        <v>7.0270618931033226</v>
      </c>
    </row>
    <row r="134" spans="1:8" x14ac:dyDescent="0.25">
      <c r="A134" s="65">
        <f t="shared" si="21"/>
        <v>0.11300000000000009</v>
      </c>
      <c r="B134" s="28">
        <f t="shared" si="22"/>
        <v>0.37563994924688682</v>
      </c>
      <c r="C134" s="61">
        <f t="shared" si="23"/>
        <v>964352343.31531417</v>
      </c>
      <c r="D134" s="62">
        <f t="shared" si="24"/>
        <v>1104613448.6823065</v>
      </c>
      <c r="E134">
        <f t="shared" si="25"/>
        <v>0.49078590036797121</v>
      </c>
      <c r="F134">
        <f t="shared" si="26"/>
        <v>1.3361547262794322</v>
      </c>
      <c r="G134" s="64">
        <f t="shared" si="27"/>
        <v>2.8885795509167891</v>
      </c>
      <c r="H134" s="66">
        <f t="shared" si="20"/>
        <v>7.0119669873138459</v>
      </c>
    </row>
    <row r="135" spans="1:8" x14ac:dyDescent="0.25">
      <c r="A135" s="65">
        <f t="shared" si="21"/>
        <v>0.11400000000000009</v>
      </c>
      <c r="B135" s="28">
        <f t="shared" si="22"/>
        <v>0.37691343432421981</v>
      </c>
      <c r="C135" s="61">
        <f t="shared" si="23"/>
        <v>970430937.30833757</v>
      </c>
      <c r="D135" s="62">
        <f t="shared" si="24"/>
        <v>1110812272.4472766</v>
      </c>
      <c r="E135">
        <f t="shared" si="25"/>
        <v>0.49295273607111684</v>
      </c>
      <c r="F135">
        <f t="shared" si="26"/>
        <v>1.3376388603226828</v>
      </c>
      <c r="G135" s="64">
        <f t="shared" si="27"/>
        <v>2.8724599994755895</v>
      </c>
      <c r="H135" s="66">
        <f t="shared" si="20"/>
        <v>6.9971657076253528</v>
      </c>
    </row>
    <row r="136" spans="1:8" x14ac:dyDescent="0.25">
      <c r="A136" s="65">
        <f t="shared" si="21"/>
        <v>0.11500000000000009</v>
      </c>
      <c r="B136" s="28">
        <f t="shared" si="22"/>
        <v>0.37817846668320804</v>
      </c>
      <c r="C136" s="61">
        <f t="shared" si="23"/>
        <v>976484817.09350848</v>
      </c>
      <c r="D136" s="62">
        <f t="shared" si="24"/>
        <v>1116977431.1738875</v>
      </c>
      <c r="E136">
        <f t="shared" si="25"/>
        <v>0.49511008876814472</v>
      </c>
      <c r="F136">
        <f t="shared" si="26"/>
        <v>1.3391164991562636</v>
      </c>
      <c r="G136" s="64">
        <f t="shared" si="27"/>
        <v>2.8566054518917623</v>
      </c>
      <c r="H136" s="66">
        <f t="shared" si="20"/>
        <v>6.9826505415448921</v>
      </c>
    </row>
    <row r="137" spans="1:8" x14ac:dyDescent="0.25">
      <c r="A137" s="65">
        <f t="shared" si="21"/>
        <v>0.11600000000000009</v>
      </c>
      <c r="B137" s="28">
        <f t="shared" si="22"/>
        <v>0.37943516225637447</v>
      </c>
      <c r="C137" s="61">
        <f t="shared" si="23"/>
        <v>982514195.97082734</v>
      </c>
      <c r="D137" s="62">
        <f t="shared" si="24"/>
        <v>1123109262.2724588</v>
      </c>
      <c r="E137">
        <f t="shared" si="25"/>
        <v>0.49725808188505111</v>
      </c>
      <c r="F137">
        <f t="shared" si="26"/>
        <v>1.3405877273185283</v>
      </c>
      <c r="G137" s="64">
        <f t="shared" si="27"/>
        <v>2.841009264829057</v>
      </c>
      <c r="H137" s="66">
        <f t="shared" si="20"/>
        <v>6.9684142302956324</v>
      </c>
    </row>
    <row r="138" spans="1:8" x14ac:dyDescent="0.25">
      <c r="A138" s="65">
        <f t="shared" si="21"/>
        <v>0.11700000000000009</v>
      </c>
      <c r="B138" s="28">
        <f t="shared" si="22"/>
        <v>0.38068363445064185</v>
      </c>
      <c r="C138" s="61">
        <f t="shared" si="23"/>
        <v>988519284.02661514</v>
      </c>
      <c r="D138" s="62">
        <f t="shared" si="24"/>
        <v>1129208097.827096</v>
      </c>
      <c r="E138">
        <f t="shared" si="25"/>
        <v>0.49939683619342262</v>
      </c>
      <c r="F138">
        <f t="shared" si="26"/>
        <v>1.3420526275297415</v>
      </c>
      <c r="G138" s="64">
        <f t="shared" si="27"/>
        <v>2.8256650175209344</v>
      </c>
      <c r="H138" s="66">
        <f t="shared" si="20"/>
        <v>6.9544497581610472</v>
      </c>
    </row>
    <row r="139" spans="1:8" x14ac:dyDescent="0.25">
      <c r="A139" s="65">
        <f t="shared" si="21"/>
        <v>0.11800000000000009</v>
      </c>
      <c r="B139" s="28">
        <f t="shared" si="22"/>
        <v>0.38192399422312195</v>
      </c>
      <c r="C139" s="61">
        <f t="shared" si="23"/>
        <v>994500288.2060473</v>
      </c>
      <c r="D139" s="62">
        <f t="shared" si="24"/>
        <v>1135274264.715409</v>
      </c>
      <c r="E139">
        <f t="shared" si="25"/>
        <v>0.50152646988967609</v>
      </c>
      <c r="F139">
        <f t="shared" si="26"/>
        <v>1.3435112807463536</v>
      </c>
      <c r="G139" s="64">
        <f t="shared" si="27"/>
        <v>2.8105665024752802</v>
      </c>
      <c r="H139" s="66">
        <f t="shared" si="20"/>
        <v>6.9407503423632475</v>
      </c>
    </row>
    <row r="140" spans="1:8" x14ac:dyDescent="0.25">
      <c r="A140" s="65">
        <f t="shared" si="21"/>
        <v>0.11900000000000009</v>
      </c>
      <c r="B140" s="28">
        <f t="shared" si="22"/>
        <v>0.38315635015401339</v>
      </c>
      <c r="C140" s="61">
        <f t="shared" si="23"/>
        <v>1000457412.3834782</v>
      </c>
      <c r="D140" s="62">
        <f t="shared" si="24"/>
        <v>1141308084.7246647</v>
      </c>
      <c r="E140">
        <f t="shared" si="25"/>
        <v>0.5036470986712821</v>
      </c>
      <c r="F140">
        <f t="shared" si="26"/>
        <v>1.344963766213207</v>
      </c>
      <c r="G140" s="64">
        <f t="shared" si="27"/>
        <v>2.7957077166426445</v>
      </c>
      <c r="H140" s="66">
        <f t="shared" si="20"/>
        <v>6.9273094234443722</v>
      </c>
    </row>
    <row r="141" spans="1:8" x14ac:dyDescent="0.25">
      <c r="A141" s="65">
        <f t="shared" si="21"/>
        <v>0.12000000000000009</v>
      </c>
      <c r="B141" s="28">
        <f t="shared" si="22"/>
        <v>0.38438080851673978</v>
      </c>
      <c r="C141" s="61">
        <f t="shared" si="23"/>
        <v>1006390857.4306406</v>
      </c>
      <c r="D141" s="62">
        <f t="shared" si="24"/>
        <v>1147309874.664506</v>
      </c>
      <c r="E141">
        <f t="shared" si="25"/>
        <v>0.50575883581011227</v>
      </c>
      <c r="F141">
        <f t="shared" si="26"/>
        <v>1.3464101615137756</v>
      </c>
      <c r="G141" s="64">
        <f t="shared" si="27"/>
        <v>2.7810828530212199</v>
      </c>
      <c r="H141" s="66">
        <f t="shared" si="20"/>
        <v>6.914120656122094</v>
      </c>
    </row>
    <row r="142" spans="1:8" x14ac:dyDescent="0.25">
      <c r="A142" s="65">
        <f t="shared" si="21"/>
        <v>0.12100000000000009</v>
      </c>
      <c r="B142" s="28">
        <f t="shared" si="22"/>
        <v>0.38559747334545608</v>
      </c>
      <c r="C142" s="61">
        <f t="shared" si="23"/>
        <v>1012300821.2828009</v>
      </c>
      <c r="D142" s="62">
        <f t="shared" si="24"/>
        <v>1153279946.4763625</v>
      </c>
      <c r="E142">
        <f t="shared" si="25"/>
        <v>0.50786179222304195</v>
      </c>
      <c r="F142">
        <f t="shared" si="26"/>
        <v>1.3478505426185219</v>
      </c>
      <c r="G142" s="64">
        <f t="shared" si="27"/>
        <v>2.7666862926735023</v>
      </c>
      <c r="H142" s="66">
        <f t="shared" si="20"/>
        <v>6.9011779005920975</v>
      </c>
    </row>
    <row r="143" spans="1:8" x14ac:dyDescent="0.25">
      <c r="A143" s="65">
        <f t="shared" si="21"/>
        <v>0.12200000000000009</v>
      </c>
      <c r="B143" s="28">
        <f t="shared" si="22"/>
        <v>0.38680644650004203</v>
      </c>
      <c r="C143" s="61">
        <f t="shared" si="23"/>
        <v>1018187499.0029498</v>
      </c>
      <c r="D143" s="62">
        <f t="shared" si="24"/>
        <v>1159218607.3396819</v>
      </c>
      <c r="E143">
        <f t="shared" si="25"/>
        <v>0.50995607653993125</v>
      </c>
      <c r="F143">
        <f t="shared" si="26"/>
        <v>1.3492849839314598</v>
      </c>
      <c r="G143" s="64">
        <f t="shared" si="27"/>
        <v>2.752512597131219</v>
      </c>
      <c r="H143" s="66">
        <f t="shared" si="20"/>
        <v>6.8884752142521979</v>
      </c>
    </row>
    <row r="144" spans="1:8" x14ac:dyDescent="0.25">
      <c r="A144" s="65">
        <f t="shared" si="21"/>
        <v>0.1230000000000001</v>
      </c>
      <c r="B144" s="28">
        <f t="shared" si="22"/>
        <v>0.38800782772869546</v>
      </c>
      <c r="C144" s="61">
        <f t="shared" si="23"/>
        <v>1024051082.8440996</v>
      </c>
      <c r="D144" s="62">
        <f t="shared" si="24"/>
        <v>1165126159.7750907</v>
      </c>
      <c r="E144">
        <f t="shared" si="25"/>
        <v>0.51204179516910553</v>
      </c>
      <c r="F144">
        <f t="shared" si="26"/>
        <v>1.3507135583350038</v>
      </c>
      <c r="G144" s="64">
        <f t="shared" si="27"/>
        <v>2.7385565011666282</v>
      </c>
      <c r="H144" s="66">
        <f t="shared" si="20"/>
        <v>6.8760068438243964</v>
      </c>
    </row>
    <row r="145" spans="1:8" x14ac:dyDescent="0.25">
      <c r="A145" s="65">
        <f t="shared" si="21"/>
        <v>0.1240000000000001</v>
      </c>
      <c r="B145" s="28">
        <f t="shared" si="22"/>
        <v>0.38920171472823445</v>
      </c>
      <c r="C145" s="61">
        <f t="shared" si="23"/>
        <v>1029891762.3097563</v>
      </c>
      <c r="D145" s="62">
        <f t="shared" si="24"/>
        <v>1171002901.744597</v>
      </c>
      <c r="E145">
        <f t="shared" si="25"/>
        <v>0.51411905236044331</v>
      </c>
      <c r="F145">
        <f t="shared" si="26"/>
        <v>1.3521363372331803</v>
      </c>
      <c r="G145" s="64">
        <f t="shared" si="27"/>
        <v>2.724812905909697</v>
      </c>
      <c r="H145" s="66">
        <f t="shared" si="20"/>
        <v>6.8637672178526863</v>
      </c>
    </row>
    <row r="146" spans="1:8" x14ac:dyDescent="0.25">
      <c r="A146" s="65">
        <f t="shared" si="21"/>
        <v>0.12500000000000008</v>
      </c>
      <c r="B146" s="28">
        <f t="shared" si="22"/>
        <v>0.39038820320220774</v>
      </c>
      <c r="C146" s="61">
        <f t="shared" si="23"/>
        <v>1035709724.2126426</v>
      </c>
      <c r="D146" s="62">
        <f t="shared" si="24"/>
        <v>1176849126.7489479</v>
      </c>
      <c r="E146">
        <f t="shared" si="25"/>
        <v>0.51618795026617992</v>
      </c>
      <c r="F146">
        <f t="shared" si="26"/>
        <v>1.353553390593274</v>
      </c>
      <c r="G146" s="64">
        <f t="shared" si="27"/>
        <v>2.7112768722919349</v>
      </c>
      <c r="H146" s="66">
        <f t="shared" si="20"/>
        <v>6.8517509395557878</v>
      </c>
    </row>
    <row r="147" spans="1:8" x14ac:dyDescent="0.25">
      <c r="A147" s="65">
        <f t="shared" si="21"/>
        <v>0.12600000000000008</v>
      </c>
      <c r="B147" s="28">
        <f t="shared" si="22"/>
        <v>0.39156738691691156</v>
      </c>
      <c r="C147" s="61">
        <f t="shared" si="23"/>
        <v>1041505152.7317237</v>
      </c>
      <c r="D147" s="62">
        <f t="shared" si="24"/>
        <v>1182665123.9222341</v>
      </c>
      <c r="E147">
        <f t="shared" si="25"/>
        <v>0.51824858899952653</v>
      </c>
      <c r="F147">
        <f t="shared" si="26"/>
        <v>1.3549647869859771</v>
      </c>
      <c r="G147" s="64">
        <f t="shared" si="27"/>
        <v>2.6979436147989353</v>
      </c>
      <c r="H147" s="66">
        <f t="shared" si="20"/>
        <v>6.8399527800153699</v>
      </c>
    </row>
    <row r="148" spans="1:8" x14ac:dyDescent="0.25">
      <c r="A148" s="65">
        <f t="shared" si="21"/>
        <v>0.12700000000000009</v>
      </c>
      <c r="B148" s="28">
        <f t="shared" si="22"/>
        <v>0.39273935775540419</v>
      </c>
      <c r="C148" s="61">
        <f t="shared" si="23"/>
        <v>1047278229.4676095</v>
      </c>
      <c r="D148" s="62">
        <f t="shared" si="24"/>
        <v>1188451178.1238487</v>
      </c>
      <c r="E148">
        <f t="shared" si="25"/>
        <v>0.52030106669119958</v>
      </c>
      <c r="F148">
        <f t="shared" si="26"/>
        <v>1.3563705936241093</v>
      </c>
      <c r="G148" s="64">
        <f t="shared" si="27"/>
        <v>2.6848084955147167</v>
      </c>
      <c r="H148" s="66">
        <f t="shared" si="20"/>
        <v>6.8283676716814394</v>
      </c>
    </row>
    <row r="149" spans="1:8" x14ac:dyDescent="0.25">
      <c r="A149" s="65">
        <f t="shared" si="21"/>
        <v>0.12800000000000009</v>
      </c>
      <c r="B149" s="28">
        <f t="shared" si="22"/>
        <v>0.393904205769603</v>
      </c>
      <c r="C149" s="61">
        <f t="shared" si="23"/>
        <v>1053029133.4963806</v>
      </c>
      <c r="D149" s="62">
        <f t="shared" si="24"/>
        <v>1194207570.0278823</v>
      </c>
      <c r="E149">
        <f t="shared" si="25"/>
        <v>0.52234547954395105</v>
      </c>
      <c r="F149">
        <f t="shared" si="26"/>
        <v>1.3577708763999665</v>
      </c>
      <c r="G149" s="64">
        <f t="shared" si="27"/>
        <v>2.6718670184420992</v>
      </c>
      <c r="H149" s="66">
        <f t="shared" si="20"/>
        <v>6.8169907021778364</v>
      </c>
    </row>
    <row r="150" spans="1:8" x14ac:dyDescent="0.25">
      <c r="A150" s="65">
        <f t="shared" si="21"/>
        <v>0.12900000000000009</v>
      </c>
      <c r="B150" s="28">
        <f t="shared" si="22"/>
        <v>0.39506201923054884</v>
      </c>
      <c r="C150" s="61">
        <f t="shared" si="23"/>
        <v>1058758041.4219053</v>
      </c>
      <c r="D150" s="62">
        <f t="shared" si="24"/>
        <v>1199934576.210058</v>
      </c>
      <c r="E150">
        <f t="shared" si="25"/>
        <v>0.52438192188518495</v>
      </c>
      <c r="F150">
        <f t="shared" si="26"/>
        <v>1.3591656999213595</v>
      </c>
      <c r="G150" s="64">
        <f t="shared" si="27"/>
        <v>2.6591148240842211</v>
      </c>
      <c r="H150" s="66">
        <f t="shared" si="20"/>
        <v>6.8058171083916434</v>
      </c>
    </row>
    <row r="151" spans="1:8" x14ac:dyDescent="0.25">
      <c r="A151" s="65">
        <f t="shared" si="21"/>
        <v>0.13000000000000009</v>
      </c>
      <c r="B151" s="28">
        <f t="shared" si="22"/>
        <v>0.39621288467691484</v>
      </c>
      <c r="C151" s="61">
        <f t="shared" si="23"/>
        <v>1064465127.4266912</v>
      </c>
      <c r="D151" s="62">
        <f t="shared" si="24"/>
        <v>1205632469.2322743</v>
      </c>
      <c r="E151">
        <f t="shared" si="25"/>
        <v>0.52641048621774267</v>
      </c>
      <c r="F151">
        <f t="shared" si="26"/>
        <v>1.360555127546399</v>
      </c>
      <c r="G151" s="64">
        <f t="shared" si="27"/>
        <v>2.6465476842733051</v>
      </c>
      <c r="H151" s="66">
        <f t="shared" si="20"/>
        <v>6.7948422708315146</v>
      </c>
    </row>
    <row r="152" spans="1:8" x14ac:dyDescent="0.25">
      <c r="A152" s="65">
        <f t="shared" si="21"/>
        <v>0.13100000000000009</v>
      </c>
      <c r="B152" s="28">
        <f t="shared" si="22"/>
        <v>0.39735688696183386</v>
      </c>
      <c r="C152" s="61">
        <f t="shared" si="23"/>
        <v>1070150563.3213291</v>
      </c>
      <c r="D152" s="62">
        <f t="shared" si="24"/>
        <v>1211301517.7248538</v>
      </c>
      <c r="E152">
        <f t="shared" si="25"/>
        <v>0.52843126326893286</v>
      </c>
      <c r="F152">
        <f t="shared" si="26"/>
        <v>1.3619392214170774</v>
      </c>
      <c r="G152" s="64">
        <f t="shared" si="27"/>
        <v>2.6341614972335585</v>
      </c>
      <c r="H152" s="66">
        <f t="shared" si="20"/>
        <v>6.7840617082406531</v>
      </c>
    </row>
    <row r="153" spans="1:8" x14ac:dyDescent="0.25">
      <c r="A153" s="65">
        <f t="shared" si="21"/>
        <v>0.13200000000000009</v>
      </c>
      <c r="B153" s="28">
        <f t="shared" ref="B153:B161" si="28">A153*(-1+(1+(2/(A153)))^(1/2))</f>
        <v>0.39849410929811474</v>
      </c>
      <c r="C153" s="61">
        <f t="shared" ref="C153:C161" si="29">(A153*(1-B153)*(1-(B153/3)))*$B$11*$B$14^3</f>
        <v>1075814518.5925777</v>
      </c>
      <c r="D153" s="62">
        <f t="shared" ref="D153:D161" si="30">C153/(1-($B$17*($F$15/$F$14)^2*(1-(C153/$F$12))))</f>
        <v>1216941986.466568</v>
      </c>
      <c r="E153">
        <f t="shared" ref="E153:E161" si="31">0.73*$B$9*(A153)^(1/2)</f>
        <v>0.53044434203788071</v>
      </c>
      <c r="F153">
        <f t="shared" ref="F153:F161" si="32">1+(A153)^(1/2)</f>
        <v>1.3633180424916991</v>
      </c>
      <c r="G153" s="64">
        <f t="shared" ref="G153:G161" si="33">(5*($F$16)*($B$1*1000)^2)/(48*$F$4*D153)*1000000</f>
        <v>2.6219522828659012</v>
      </c>
      <c r="H153" s="66">
        <f t="shared" si="20"/>
        <v>6.7734710724511142</v>
      </c>
    </row>
    <row r="154" spans="1:8" x14ac:dyDescent="0.25">
      <c r="A154" s="65">
        <f t="shared" si="21"/>
        <v>0.13300000000000009</v>
      </c>
      <c r="B154" s="28">
        <f t="shared" si="28"/>
        <v>0.39962463330191561</v>
      </c>
      <c r="C154" s="61">
        <f t="shared" si="29"/>
        <v>1081457160.4501348</v>
      </c>
      <c r="D154" s="62">
        <f t="shared" si="30"/>
        <v>1222554136.4625139</v>
      </c>
      <c r="E154">
        <f t="shared" si="31"/>
        <v>0.53244980984126589</v>
      </c>
      <c r="F154">
        <f t="shared" si="32"/>
        <v>1.3646916505762094</v>
      </c>
      <c r="G154" s="64">
        <f t="shared" si="33"/>
        <v>2.6099161782429734</v>
      </c>
      <c r="H154" s="66">
        <f t="shared" ref="H154:H161" si="34">G154*(1+E154)+(($B$10*($B$1*1000)^2)/(8*$B$14))*F154</f>
        <v>6.7630661434669115</v>
      </c>
    </row>
    <row r="155" spans="1:8" x14ac:dyDescent="0.25">
      <c r="A155" s="65">
        <f t="shared" ref="A155:A161" si="35">A154+0.001</f>
        <v>0.13400000000000009</v>
      </c>
      <c r="B155" s="28">
        <f t="shared" si="28"/>
        <v>0.40074853903493751</v>
      </c>
      <c r="C155" s="61">
        <f t="shared" si="29"/>
        <v>1087078653.8721404</v>
      </c>
      <c r="D155" s="62">
        <f t="shared" si="30"/>
        <v>1228138225.0199175</v>
      </c>
      <c r="E155">
        <f t="shared" si="31"/>
        <v>0.53444775235751552</v>
      </c>
      <c r="F155">
        <f t="shared" si="32"/>
        <v>1.3660601043544627</v>
      </c>
      <c r="G155" s="64">
        <f t="shared" si="33"/>
        <v>2.5980494333035162</v>
      </c>
      <c r="H155" s="66">
        <f t="shared" si="34"/>
        <v>6.7528428247640839</v>
      </c>
    </row>
    <row r="156" spans="1:8" x14ac:dyDescent="0.25">
      <c r="A156" s="65">
        <f t="shared" si="35"/>
        <v>0.13500000000000009</v>
      </c>
      <c r="B156" s="28">
        <f t="shared" si="28"/>
        <v>0.40186590504519848</v>
      </c>
      <c r="C156" s="61">
        <f t="shared" si="29"/>
        <v>1092679161.6494555</v>
      </c>
      <c r="D156" s="62">
        <f t="shared" si="30"/>
        <v>1233694505.8219292</v>
      </c>
      <c r="E156">
        <f t="shared" si="31"/>
        <v>0.53643825366951614</v>
      </c>
      <c r="F156">
        <f t="shared" si="32"/>
        <v>1.3674234614174767</v>
      </c>
      <c r="G156" s="64">
        <f t="shared" si="33"/>
        <v>2.5863484067359019</v>
      </c>
      <c r="H156" s="66">
        <f t="shared" si="34"/>
        <v>6.742797138796635</v>
      </c>
    </row>
    <row r="157" spans="1:8" x14ac:dyDescent="0.25">
      <c r="A157" s="65">
        <f t="shared" si="35"/>
        <v>0.13600000000000009</v>
      </c>
      <c r="B157" s="28">
        <f t="shared" si="28"/>
        <v>0.40297680840644723</v>
      </c>
      <c r="C157" s="61">
        <f t="shared" si="29"/>
        <v>1098258844.4287579</v>
      </c>
      <c r="D157" s="62">
        <f t="shared" si="30"/>
        <v>1239223228.9994829</v>
      </c>
      <c r="E157">
        <f t="shared" si="31"/>
        <v>0.5384213963059048</v>
      </c>
      <c r="F157">
        <f t="shared" si="32"/>
        <v>1.3687817782917155</v>
      </c>
      <c r="G157" s="64">
        <f t="shared" si="33"/>
        <v>2.5748095620411537</v>
      </c>
      <c r="H157" s="66">
        <f t="shared" si="34"/>
        <v>6.7329252226978706</v>
      </c>
    </row>
    <row r="158" spans="1:8" x14ac:dyDescent="0.25">
      <c r="A158" s="65">
        <f t="shared" si="35"/>
        <v>0.13700000000000009</v>
      </c>
      <c r="B158" s="28">
        <f t="shared" si="28"/>
        <v>0.40408132475627001</v>
      </c>
      <c r="C158" s="61">
        <f t="shared" si="29"/>
        <v>1103817860.7544966</v>
      </c>
      <c r="D158" s="62">
        <f t="shared" si="30"/>
        <v>1244724641.2012792</v>
      </c>
      <c r="E158">
        <f t="shared" si="31"/>
        <v>0.54039726128099519</v>
      </c>
      <c r="F158">
        <f t="shared" si="32"/>
        <v>1.370135110466435</v>
      </c>
      <c r="G158" s="64">
        <f t="shared" si="33"/>
        <v>2.5634294637663699</v>
      </c>
      <c r="H158" s="66">
        <f t="shared" si="34"/>
        <v>6.7232233241672565</v>
      </c>
    </row>
    <row r="159" spans="1:8" x14ac:dyDescent="0.25">
      <c r="A159" s="65">
        <f t="shared" si="35"/>
        <v>0.13800000000000009</v>
      </c>
      <c r="B159" s="28">
        <f t="shared" si="28"/>
        <v>0.40517952833294452</v>
      </c>
      <c r="C159" s="61">
        <f t="shared" si="29"/>
        <v>1109356367.1097376</v>
      </c>
      <c r="D159" s="62">
        <f t="shared" si="30"/>
        <v>1250198985.661952</v>
      </c>
      <c r="E159">
        <f t="shared" si="31"/>
        <v>0.54236592813339612</v>
      </c>
      <c r="F159">
        <f t="shared" si="32"/>
        <v>1.3714835124201343</v>
      </c>
      <c r="G159" s="64">
        <f t="shared" si="33"/>
        <v>2.5522047739000087</v>
      </c>
      <c r="H159" s="66">
        <f t="shared" si="34"/>
        <v>6.7136877975335434</v>
      </c>
    </row>
    <row r="160" spans="1:8" x14ac:dyDescent="0.25">
      <c r="A160" s="65">
        <f t="shared" si="35"/>
        <v>0.1390000000000001</v>
      </c>
      <c r="B160" s="28">
        <f t="shared" si="28"/>
        <v>0.40627149201108992</v>
      </c>
      <c r="C160" s="61">
        <f t="shared" si="29"/>
        <v>1114874517.955946</v>
      </c>
      <c r="D160" s="62">
        <f t="shared" si="30"/>
        <v>1255646502.2684836</v>
      </c>
      <c r="E160">
        <f t="shared" si="31"/>
        <v>0.54432747496337186</v>
      </c>
      <c r="F160">
        <f t="shared" si="32"/>
        <v>1.3728270376461451</v>
      </c>
      <c r="G160" s="64">
        <f t="shared" si="33"/>
        <v>2.5411322484209258</v>
      </c>
      <c r="H160" s="66">
        <f t="shared" si="34"/>
        <v>6.7043150999853278</v>
      </c>
    </row>
    <row r="161" spans="1:8" ht="15.75" thickBot="1" x14ac:dyDescent="0.3">
      <c r="A161" s="67">
        <f t="shared" si="35"/>
        <v>0.1400000000000001</v>
      </c>
      <c r="B161" s="28">
        <f t="shared" si="28"/>
        <v>0.40735728733616045</v>
      </c>
      <c r="C161" s="61">
        <f t="shared" si="29"/>
        <v>1120372465.7717335</v>
      </c>
      <c r="D161" s="62">
        <f t="shared" si="30"/>
        <v>1261067427.6249208</v>
      </c>
      <c r="E161">
        <f t="shared" si="31"/>
        <v>0.54628197846899562</v>
      </c>
      <c r="F161">
        <f t="shared" si="32"/>
        <v>1.3741657386773942</v>
      </c>
      <c r="G161" s="64">
        <f t="shared" si="33"/>
        <v>2.5302087339935726</v>
      </c>
      <c r="H161" s="66">
        <f t="shared" si="34"/>
        <v>6.6951017879608372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61"/>
  <sheetViews>
    <sheetView zoomScale="110" zoomScaleNormal="110" workbookViewId="0">
      <selection activeCell="D19" sqref="D19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0" max="10" width="18.5703125" customWidth="1"/>
    <col min="13" max="13" width="12.85546875" customWidth="1"/>
    <col min="14" max="14" width="12.5703125" bestFit="1" customWidth="1"/>
    <col min="15" max="15" width="9.5703125" bestFit="1" customWidth="1"/>
    <col min="16" max="16" width="8.5703125" bestFit="1" customWidth="1"/>
    <col min="17" max="17" width="7.5703125" customWidth="1"/>
    <col min="18" max="18" width="9.28515625" customWidth="1"/>
    <col min="19" max="19" width="8" customWidth="1"/>
    <col min="20" max="20" width="8.28515625" customWidth="1"/>
  </cols>
  <sheetData>
    <row r="1" spans="1:19" ht="15.75" thickBot="1" x14ac:dyDescent="0.3">
      <c r="A1" s="26" t="s">
        <v>0</v>
      </c>
      <c r="B1" s="4">
        <v>4.5</v>
      </c>
      <c r="C1" s="1" t="s">
        <v>15</v>
      </c>
      <c r="E1" s="7" t="s">
        <v>32</v>
      </c>
      <c r="F1" s="12">
        <f>B3+B4*B5</f>
        <v>18.809735413443658</v>
      </c>
      <c r="G1" s="13" t="s">
        <v>17</v>
      </c>
      <c r="I1" s="17" t="s">
        <v>39</v>
      </c>
      <c r="J1" s="39">
        <f>F5*F15*1000/1000000000000</f>
        <v>25592.789387974124</v>
      </c>
      <c r="K1" s="10" t="s">
        <v>40</v>
      </c>
      <c r="M1" s="22" t="s">
        <v>47</v>
      </c>
      <c r="N1" s="34">
        <f>J12*B1^2/8*1000</f>
        <v>6.5960912052117321E-2</v>
      </c>
      <c r="O1" s="21" t="s">
        <v>12</v>
      </c>
      <c r="P1" s="36"/>
      <c r="Q1" s="48"/>
      <c r="R1" s="50"/>
      <c r="S1" s="36"/>
    </row>
    <row r="2" spans="1:19" ht="15.75" thickBot="1" x14ac:dyDescent="0.3">
      <c r="A2" s="27" t="s">
        <v>64</v>
      </c>
      <c r="B2" s="29">
        <f>J8*8/B1^2</f>
        <v>22.799679289022613</v>
      </c>
      <c r="C2" s="2" t="s">
        <v>17</v>
      </c>
      <c r="E2" s="9" t="s">
        <v>19</v>
      </c>
      <c r="F2" s="54">
        <f>B3+B4</f>
        <v>22.799679289022613</v>
      </c>
      <c r="G2" s="16" t="s">
        <v>17</v>
      </c>
      <c r="I2" s="18" t="s">
        <v>41</v>
      </c>
      <c r="J2" s="40">
        <f>F5*F16*1000/1000000000000</f>
        <v>1716.9506750334695</v>
      </c>
      <c r="K2" s="11" t="s">
        <v>40</v>
      </c>
      <c r="M2" s="24" t="s">
        <v>48</v>
      </c>
      <c r="N2" s="33">
        <f>J14*B1^2/8*1000</f>
        <v>2.1266417037509253</v>
      </c>
      <c r="O2" s="25" t="s">
        <v>12</v>
      </c>
      <c r="P2" s="36"/>
      <c r="Q2" s="36"/>
      <c r="R2" s="36"/>
      <c r="S2" s="36"/>
    </row>
    <row r="3" spans="1:19" ht="15.75" thickBot="1" x14ac:dyDescent="0.3">
      <c r="A3" s="27" t="s">
        <v>60</v>
      </c>
      <c r="B3" s="29">
        <f>B2*B6</f>
        <v>17.099759466766962</v>
      </c>
      <c r="C3" s="2" t="s">
        <v>17</v>
      </c>
      <c r="M3" s="22" t="s">
        <v>49</v>
      </c>
      <c r="N3" s="23">
        <f>N9*N2+(1-N9)*N1</f>
        <v>1.6687126389289679</v>
      </c>
      <c r="O3" s="21" t="s">
        <v>12</v>
      </c>
      <c r="P3" s="36"/>
      <c r="Q3" s="36"/>
      <c r="R3" s="28"/>
      <c r="S3" s="36"/>
    </row>
    <row r="4" spans="1:19" ht="15.75" thickBot="1" x14ac:dyDescent="0.3">
      <c r="A4" s="27" t="s">
        <v>61</v>
      </c>
      <c r="B4" s="29">
        <f>B2*B7</f>
        <v>5.6999198222556533</v>
      </c>
      <c r="C4" s="2" t="s">
        <v>17</v>
      </c>
      <c r="E4" s="7" t="s">
        <v>8</v>
      </c>
      <c r="F4" s="30">
        <f>1.05*10000*(B15+8)^(1/3)</f>
        <v>33679.110464956182</v>
      </c>
      <c r="G4" s="13" t="s">
        <v>7</v>
      </c>
      <c r="I4" s="19" t="s">
        <v>42</v>
      </c>
      <c r="J4" s="20">
        <f>(5*(F1)*B1^4)/(384*J1)*1000</f>
        <v>3.9242249886486857</v>
      </c>
      <c r="K4" s="21" t="s">
        <v>12</v>
      </c>
      <c r="Q4" s="36"/>
      <c r="R4" s="28"/>
      <c r="S4" s="36"/>
    </row>
    <row r="5" spans="1:19" ht="15.75" thickBot="1" x14ac:dyDescent="0.3">
      <c r="A5" s="27" t="s">
        <v>14</v>
      </c>
      <c r="B5" s="5">
        <v>0.3</v>
      </c>
      <c r="C5" s="2"/>
      <c r="E5" s="8" t="s">
        <v>70</v>
      </c>
      <c r="F5" s="31">
        <f>F4/(1+B9)</f>
        <v>11226.370154985394</v>
      </c>
      <c r="G5" s="15" t="s">
        <v>7</v>
      </c>
      <c r="I5" s="22" t="s">
        <v>43</v>
      </c>
      <c r="J5" s="23">
        <f>(5*(F1)*B1^4)/(384*J2)*1000</f>
        <v>58.494320836300773</v>
      </c>
      <c r="K5" s="21" t="s">
        <v>12</v>
      </c>
      <c r="M5" s="22" t="s">
        <v>30</v>
      </c>
      <c r="N5" s="34">
        <f>N3+J6</f>
        <v>48.036345509084825</v>
      </c>
      <c r="O5" s="21" t="s">
        <v>12</v>
      </c>
      <c r="Q5" s="36"/>
      <c r="R5" s="28"/>
      <c r="S5" s="36"/>
    </row>
    <row r="6" spans="1:19" ht="15.75" thickBot="1" x14ac:dyDescent="0.3">
      <c r="A6" s="27" t="s">
        <v>62</v>
      </c>
      <c r="B6" s="5">
        <v>0.75</v>
      </c>
      <c r="C6" s="2"/>
      <c r="E6" s="9" t="s">
        <v>56</v>
      </c>
      <c r="F6" s="59">
        <f>0.3*B15^(2/3)</f>
        <v>2.5649639200150443</v>
      </c>
      <c r="G6" s="16" t="s">
        <v>7</v>
      </c>
      <c r="I6" s="22" t="s">
        <v>44</v>
      </c>
      <c r="J6" s="23">
        <f>J5*N9+J4*(1-N9)</f>
        <v>46.367632870155859</v>
      </c>
      <c r="K6" s="21" t="s">
        <v>12</v>
      </c>
      <c r="Q6" s="36"/>
      <c r="R6" s="28"/>
      <c r="S6" s="36"/>
    </row>
    <row r="7" spans="1:19" ht="15.75" thickBot="1" x14ac:dyDescent="0.3">
      <c r="A7" s="27" t="s">
        <v>63</v>
      </c>
      <c r="B7" s="5">
        <v>0.25</v>
      </c>
      <c r="C7" s="2"/>
      <c r="O7" s="36"/>
      <c r="Q7" s="36"/>
      <c r="R7" s="28"/>
      <c r="S7" s="36"/>
    </row>
    <row r="8" spans="1:19" ht="15.75" thickBot="1" x14ac:dyDescent="0.3">
      <c r="A8" s="27" t="s">
        <v>67</v>
      </c>
      <c r="B8" s="5">
        <v>1.5</v>
      </c>
      <c r="C8" s="2"/>
      <c r="E8" s="7" t="s">
        <v>65</v>
      </c>
      <c r="F8" s="74">
        <v>4.0000000000000001E-3</v>
      </c>
      <c r="G8" s="13"/>
      <c r="I8" s="7" t="s">
        <v>20</v>
      </c>
      <c r="J8" s="12">
        <f>J9*B8</f>
        <v>57.711688200338493</v>
      </c>
      <c r="K8" s="13" t="s">
        <v>18</v>
      </c>
      <c r="M8" s="48"/>
      <c r="N8" s="36"/>
      <c r="Q8" s="36"/>
      <c r="R8" s="28"/>
      <c r="S8" s="36"/>
    </row>
    <row r="9" spans="1:19" ht="15.75" thickBot="1" x14ac:dyDescent="0.3">
      <c r="A9" s="27" t="s">
        <v>34</v>
      </c>
      <c r="B9" s="5">
        <v>2</v>
      </c>
      <c r="C9" s="37"/>
      <c r="E9" s="8" t="s">
        <v>71</v>
      </c>
      <c r="F9" s="32">
        <f>F8*(1+B9)</f>
        <v>1.2E-2</v>
      </c>
      <c r="G9" s="15"/>
      <c r="I9" s="8" t="s">
        <v>16</v>
      </c>
      <c r="J9" s="14">
        <f>1/6*(B11*B12^2)*F6/1000000</f>
        <v>38.474458800225662</v>
      </c>
      <c r="K9" s="15" t="s">
        <v>18</v>
      </c>
      <c r="M9" s="113" t="s">
        <v>36</v>
      </c>
      <c r="N9" s="114">
        <f>1-(0.5*(J9/J8)^2)</f>
        <v>0.77777777777777779</v>
      </c>
    </row>
    <row r="10" spans="1:19" ht="15.75" thickBot="1" x14ac:dyDescent="0.3">
      <c r="A10" s="27" t="s">
        <v>69</v>
      </c>
      <c r="B10" s="106">
        <v>2.0000000000000001E-4</v>
      </c>
      <c r="C10" s="37"/>
      <c r="E10" s="8" t="s">
        <v>66</v>
      </c>
      <c r="F10" s="31">
        <f>(0.5*(1/(B14/B12)^2)+F9)/((1/(B14/B12))+F9)</f>
        <v>0.60396039603960383</v>
      </c>
      <c r="G10" s="15"/>
      <c r="I10" s="9" t="s">
        <v>68</v>
      </c>
      <c r="J10" s="54">
        <f>J8*((B3/(B2))+(B4/(B2))*B5)</f>
        <v>47.612142765279259</v>
      </c>
      <c r="K10" s="16" t="s">
        <v>18</v>
      </c>
    </row>
    <row r="11" spans="1:19" ht="15.75" thickBot="1" x14ac:dyDescent="0.3">
      <c r="A11" s="27" t="s">
        <v>1</v>
      </c>
      <c r="B11" s="5">
        <v>1000</v>
      </c>
      <c r="C11" s="2" t="s">
        <v>12</v>
      </c>
      <c r="E11" s="8" t="s">
        <v>75</v>
      </c>
      <c r="F11" s="31">
        <f>F9*(-1+(1+(2/(F9)))^(1/2))</f>
        <v>0.14338339679644024</v>
      </c>
      <c r="G11" s="15"/>
    </row>
    <row r="12" spans="1:19" ht="15.75" thickBot="1" x14ac:dyDescent="0.3">
      <c r="A12" s="27" t="s">
        <v>2</v>
      </c>
      <c r="B12" s="5">
        <v>300</v>
      </c>
      <c r="C12" s="2" t="s">
        <v>12</v>
      </c>
      <c r="E12" s="8" t="s">
        <v>72</v>
      </c>
      <c r="F12" s="31">
        <f>F10*B14</f>
        <v>150.99009900990094</v>
      </c>
      <c r="G12" s="15" t="s">
        <v>12</v>
      </c>
      <c r="J12" s="77">
        <f>F9*B10*10^3*B11*B14*(B12-B13-F12)/F15</f>
        <v>2.6058631921824123E-5</v>
      </c>
      <c r="K12" s="78" t="s">
        <v>46</v>
      </c>
    </row>
    <row r="13" spans="1:19" ht="15.75" customHeight="1" thickBot="1" x14ac:dyDescent="0.3">
      <c r="A13" s="27" t="s">
        <v>24</v>
      </c>
      <c r="B13" s="5">
        <v>50</v>
      </c>
      <c r="C13" s="2" t="s">
        <v>12</v>
      </c>
      <c r="E13" s="9" t="s">
        <v>76</v>
      </c>
      <c r="F13" s="59">
        <f>F11*B14</f>
        <v>35.845849199110063</v>
      </c>
      <c r="G13" s="16" t="s">
        <v>12</v>
      </c>
    </row>
    <row r="14" spans="1:19" ht="15.75" customHeight="1" thickBot="1" x14ac:dyDescent="0.3">
      <c r="A14" s="27" t="s">
        <v>25</v>
      </c>
      <c r="B14" s="5">
        <f>B12-B13</f>
        <v>250</v>
      </c>
      <c r="C14" s="2" t="s">
        <v>12</v>
      </c>
      <c r="I14" s="36"/>
      <c r="J14" s="77">
        <f>F9*B10*10^3*B11*B14*(B12-B13-F13)/F16</f>
        <v>8.4015474716085952E-4</v>
      </c>
      <c r="K14" s="78" t="s">
        <v>46</v>
      </c>
    </row>
    <row r="15" spans="1:19" ht="15" customHeight="1" x14ac:dyDescent="0.25">
      <c r="A15" s="27" t="s">
        <v>3</v>
      </c>
      <c r="B15" s="5">
        <v>25</v>
      </c>
      <c r="C15" s="2" t="s">
        <v>7</v>
      </c>
      <c r="E15" s="7" t="s">
        <v>37</v>
      </c>
      <c r="F15" s="110">
        <f>((1/12)*(1/(B14/B12)^3)+(1/(B14/B12))*(F10-0.5*(1/(B14/B12)))^2+F9*(1-F10)^2)*B11*B14^3</f>
        <v>2279702970.2970295</v>
      </c>
      <c r="G15" s="13" t="s">
        <v>23</v>
      </c>
      <c r="I15" s="36"/>
      <c r="J15" s="36"/>
    </row>
    <row r="16" spans="1:19" ht="15" customHeight="1" thickBot="1" x14ac:dyDescent="0.3">
      <c r="A16" s="49" t="s">
        <v>4</v>
      </c>
      <c r="B16" s="6">
        <v>500</v>
      </c>
      <c r="C16" s="3" t="s">
        <v>7</v>
      </c>
      <c r="E16" s="9" t="s">
        <v>38</v>
      </c>
      <c r="F16" s="90">
        <f>(F9*(1-F11)*(1-(F11/3)))*B11*B14^3</f>
        <v>152939075.7056953</v>
      </c>
      <c r="G16" s="16" t="s">
        <v>23</v>
      </c>
    </row>
    <row r="17" spans="1:19" ht="15.75" customHeight="1" x14ac:dyDescent="0.25">
      <c r="A17" s="36"/>
      <c r="B17" s="107"/>
      <c r="C17" s="108"/>
      <c r="E17" s="36"/>
      <c r="F17" s="36"/>
      <c r="G17" s="36"/>
    </row>
    <row r="18" spans="1:19" ht="15.75" customHeight="1" x14ac:dyDescent="0.25">
      <c r="A18" s="36"/>
      <c r="B18" s="107"/>
      <c r="C18" s="108"/>
    </row>
    <row r="19" spans="1:19" x14ac:dyDescent="0.25">
      <c r="A19" s="36"/>
      <c r="B19" s="109"/>
      <c r="C19" s="108"/>
    </row>
    <row r="23" spans="1:19" ht="15.75" thickBot="1" x14ac:dyDescent="0.3"/>
    <row r="24" spans="1:19" ht="15.75" thickBot="1" x14ac:dyDescent="0.3">
      <c r="A24" s="81" t="s">
        <v>65</v>
      </c>
      <c r="B24" s="82" t="s">
        <v>71</v>
      </c>
      <c r="C24" s="82" t="s">
        <v>66</v>
      </c>
      <c r="D24" s="82" t="s">
        <v>75</v>
      </c>
      <c r="E24" s="82" t="s">
        <v>72</v>
      </c>
      <c r="F24" s="82" t="s">
        <v>76</v>
      </c>
      <c r="G24" s="82" t="s">
        <v>37</v>
      </c>
      <c r="H24" s="82" t="s">
        <v>38</v>
      </c>
      <c r="I24" s="82" t="s">
        <v>39</v>
      </c>
      <c r="J24" s="82" t="s">
        <v>41</v>
      </c>
      <c r="K24" s="82" t="s">
        <v>42</v>
      </c>
      <c r="L24" s="82" t="s">
        <v>43</v>
      </c>
      <c r="M24" s="82" t="s">
        <v>44</v>
      </c>
      <c r="N24" s="82" t="s">
        <v>73</v>
      </c>
      <c r="O24" s="82" t="s">
        <v>74</v>
      </c>
      <c r="P24" s="82" t="s">
        <v>47</v>
      </c>
      <c r="Q24" s="82" t="s">
        <v>48</v>
      </c>
      <c r="R24" s="82" t="s">
        <v>49</v>
      </c>
      <c r="S24" s="83" t="s">
        <v>30</v>
      </c>
    </row>
    <row r="25" spans="1:19" x14ac:dyDescent="0.25">
      <c r="A25" s="97">
        <v>4.0000000000000001E-3</v>
      </c>
      <c r="B25" s="98">
        <f>A25*(1+$B$9)</f>
        <v>1.2E-2</v>
      </c>
      <c r="C25" s="101">
        <f>(0.5*(1/($B$14/$B$12)^2)+B25)/((1/($B$14/$B$12))+B25)</f>
        <v>0.60396039603960383</v>
      </c>
      <c r="D25" s="115">
        <f>B25*(-1+(1+(2/(B25)))^(1/2))</f>
        <v>0.14338339679644024</v>
      </c>
      <c r="E25" s="101">
        <f>C25*$B$14</f>
        <v>150.99009900990094</v>
      </c>
      <c r="F25" s="101">
        <f>D25*$B$14</f>
        <v>35.845849199110063</v>
      </c>
      <c r="G25" s="102">
        <f t="shared" ref="G25:G88" si="0">((1/12)*(1/($B$14/$B$12)^3)+(1/($B$14/$B$12))*(C25-0.5*(1/($B$14/$B$12)))^2+B25*(1-C25)^2)*$B$11*$B$14^3</f>
        <v>2279702970.2970295</v>
      </c>
      <c r="H25" s="87">
        <f t="shared" ref="H25:H88" si="1">(B25*(1-D25)*(1-(D25/3)))*$B$11*$B$14^3</f>
        <v>152939075.7056953</v>
      </c>
      <c r="I25" s="101">
        <f t="shared" ref="I25:J56" si="2">$F$5*G25*1000/1000000000000</f>
        <v>25592.789387974124</v>
      </c>
      <c r="J25" s="101">
        <f t="shared" si="2"/>
        <v>1716.9506750334695</v>
      </c>
      <c r="K25" s="101">
        <f>(5*($F$1)*$B$1^4)/(384*I25)*1000</f>
        <v>3.9242249886486857</v>
      </c>
      <c r="L25" s="101">
        <f>(5*($F$1)*$B$1^4)/(384*J25)*1000</f>
        <v>58.494320836300773</v>
      </c>
      <c r="M25" s="101">
        <f t="shared" ref="M25:M88" si="3">L25*$N$9+K25*(1-$N$9)</f>
        <v>46.367632870155859</v>
      </c>
      <c r="N25" s="116">
        <f t="shared" ref="N25:N88" si="4">B25*$B$10*10^3*$B$11*$B$14*($B$12-$B$13-E25)/G25</f>
        <v>2.6058631921824123E-5</v>
      </c>
      <c r="O25" s="117">
        <f t="shared" ref="O25:O88" si="5">B25*$B$10*10^3*$B$11*$B$14*($B$12-$B$13-F25)/H25</f>
        <v>8.4015474716085952E-4</v>
      </c>
      <c r="P25" s="98">
        <f>N25*$B$1^2/8*1000</f>
        <v>6.5960912052117321E-2</v>
      </c>
      <c r="Q25" s="101">
        <f>O25*$B$1^2/8*1000</f>
        <v>2.1266417037509253</v>
      </c>
      <c r="R25" s="101">
        <f t="shared" ref="R25:R88" si="6">$N$9*Q25+(1-$N$9)*P25</f>
        <v>1.6687126389289679</v>
      </c>
      <c r="S25" s="103">
        <f>R25+M25</f>
        <v>48.036345509084825</v>
      </c>
    </row>
    <row r="26" spans="1:19" x14ac:dyDescent="0.25">
      <c r="A26" s="65">
        <f>A25+0.001</f>
        <v>5.0000000000000001E-3</v>
      </c>
      <c r="B26" s="63">
        <f t="shared" ref="B26:B89" si="7">A26*(1+$B$9)</f>
        <v>1.4999999999999999E-2</v>
      </c>
      <c r="C26" s="64">
        <f t="shared" ref="C26:C89" si="8">(0.5*(1/($B$14/$B$12)^2)+B26)/((1/($B$14/$B$12))+B26)</f>
        <v>0.60493827160493829</v>
      </c>
      <c r="D26" s="28">
        <f t="shared" ref="D26:D89" si="9">B26*(-1+(1+(2/(B26)))^(1/2))</f>
        <v>0.1588533865071371</v>
      </c>
      <c r="E26" s="64">
        <f t="shared" ref="E26:F89" si="10">C26*$B$14</f>
        <v>151.23456790123458</v>
      </c>
      <c r="F26" s="64">
        <f t="shared" si="10"/>
        <v>39.713346626784272</v>
      </c>
      <c r="G26" s="36">
        <f t="shared" si="0"/>
        <v>2287037037.0370364</v>
      </c>
      <c r="H26" s="61">
        <f t="shared" si="1"/>
        <v>186704754.09189355</v>
      </c>
      <c r="I26" s="64">
        <f t="shared" si="2"/>
        <v>25675.124335938814</v>
      </c>
      <c r="J26" s="64">
        <f t="shared" si="2"/>
        <v>2096.0166791311208</v>
      </c>
      <c r="K26" s="64">
        <f t="shared" ref="K26:L89" si="11">(5*($F$1)*$B$1^4)/(384*I26)*1000</f>
        <v>3.9116407901842654</v>
      </c>
      <c r="L26" s="64">
        <f t="shared" si="11"/>
        <v>47.915584186641013</v>
      </c>
      <c r="M26" s="64">
        <f t="shared" si="3"/>
        <v>38.136930098539516</v>
      </c>
      <c r="N26" s="79">
        <f t="shared" si="4"/>
        <v>3.2388663967611336E-5</v>
      </c>
      <c r="O26" s="80">
        <f t="shared" si="5"/>
        <v>8.4472937390917544E-4</v>
      </c>
      <c r="P26" s="63">
        <f t="shared" ref="P26:Q89" si="12">N26*$B$1^2/8*1000</f>
        <v>8.1983805668016191E-2</v>
      </c>
      <c r="Q26" s="64">
        <f t="shared" si="12"/>
        <v>2.1382212277076</v>
      </c>
      <c r="R26" s="64">
        <f t="shared" si="6"/>
        <v>1.6812795783654704</v>
      </c>
      <c r="S26" s="66">
        <f t="shared" ref="S26:S89" si="13">R26+M26</f>
        <v>39.818209676904985</v>
      </c>
    </row>
    <row r="27" spans="1:19" x14ac:dyDescent="0.25">
      <c r="A27" s="65">
        <f t="shared" ref="A27:A90" si="14">A26+0.001</f>
        <v>6.0000000000000001E-3</v>
      </c>
      <c r="B27" s="63">
        <f t="shared" si="7"/>
        <v>1.8000000000000002E-2</v>
      </c>
      <c r="C27" s="64">
        <f t="shared" si="8"/>
        <v>0.60591133004926101</v>
      </c>
      <c r="D27" s="28">
        <f t="shared" si="9"/>
        <v>0.17258856209122311</v>
      </c>
      <c r="E27" s="64">
        <f t="shared" si="10"/>
        <v>151.47783251231525</v>
      </c>
      <c r="F27" s="64">
        <f t="shared" si="10"/>
        <v>43.147140522805778</v>
      </c>
      <c r="G27" s="36">
        <f t="shared" si="0"/>
        <v>2294334975.3694577</v>
      </c>
      <c r="H27" s="61">
        <f t="shared" si="1"/>
        <v>219321802.81873348</v>
      </c>
      <c r="I27" s="64">
        <f t="shared" si="2"/>
        <v>25757.053693026828</v>
      </c>
      <c r="J27" s="64">
        <f t="shared" si="2"/>
        <v>2462.1877415018216</v>
      </c>
      <c r="K27" s="64">
        <f t="shared" si="11"/>
        <v>3.899198442588204</v>
      </c>
      <c r="L27" s="64">
        <f t="shared" si="11"/>
        <v>40.789685511248678</v>
      </c>
      <c r="M27" s="64">
        <f t="shared" si="3"/>
        <v>32.591799495990799</v>
      </c>
      <c r="N27" s="79">
        <f t="shared" si="4"/>
        <v>3.864734299516911E-5</v>
      </c>
      <c r="O27" s="80">
        <f t="shared" si="5"/>
        <v>8.4883295293418609E-4</v>
      </c>
      <c r="P27" s="63">
        <f t="shared" si="12"/>
        <v>9.7826086956521813E-2</v>
      </c>
      <c r="Q27" s="64">
        <f t="shared" si="12"/>
        <v>2.1486084121146587</v>
      </c>
      <c r="R27" s="64">
        <f t="shared" si="6"/>
        <v>1.6928790065239616</v>
      </c>
      <c r="S27" s="66">
        <f t="shared" si="13"/>
        <v>34.284678502514758</v>
      </c>
    </row>
    <row r="28" spans="1:19" x14ac:dyDescent="0.25">
      <c r="A28" s="65">
        <f t="shared" si="14"/>
        <v>7.0000000000000001E-3</v>
      </c>
      <c r="B28" s="63">
        <f t="shared" si="7"/>
        <v>2.1000000000000001E-2</v>
      </c>
      <c r="C28" s="64">
        <f t="shared" si="8"/>
        <v>0.60687960687960685</v>
      </c>
      <c r="D28" s="28">
        <f t="shared" si="9"/>
        <v>0.18501213556487395</v>
      </c>
      <c r="E28" s="64">
        <f t="shared" si="10"/>
        <v>151.71990171990171</v>
      </c>
      <c r="F28" s="64">
        <f t="shared" si="10"/>
        <v>46.253033891218486</v>
      </c>
      <c r="G28" s="36">
        <f t="shared" si="0"/>
        <v>2301597051.5970511</v>
      </c>
      <c r="H28" s="61">
        <f t="shared" si="1"/>
        <v>250926041.19261652</v>
      </c>
      <c r="I28" s="64">
        <f t="shared" si="2"/>
        <v>25838.580448851513</v>
      </c>
      <c r="J28" s="64">
        <f t="shared" si="2"/>
        <v>2816.9886199534262</v>
      </c>
      <c r="K28" s="64">
        <f t="shared" si="11"/>
        <v>3.8868955608579108</v>
      </c>
      <c r="L28" s="64">
        <f t="shared" si="11"/>
        <v>35.652207798827177</v>
      </c>
      <c r="M28" s="64">
        <f t="shared" si="3"/>
        <v>28.593249523722896</v>
      </c>
      <c r="N28" s="79">
        <f t="shared" si="4"/>
        <v>4.4835868694955976E-5</v>
      </c>
      <c r="O28" s="80">
        <f t="shared" si="5"/>
        <v>8.5257916395373157E-4</v>
      </c>
      <c r="P28" s="63">
        <f t="shared" si="12"/>
        <v>0.11349079263410732</v>
      </c>
      <c r="Q28" s="64">
        <f t="shared" si="12"/>
        <v>2.1580910087578831</v>
      </c>
      <c r="R28" s="64">
        <f t="shared" si="6"/>
        <v>1.7037354051748219</v>
      </c>
      <c r="S28" s="66">
        <f t="shared" si="13"/>
        <v>30.296984928897718</v>
      </c>
    </row>
    <row r="29" spans="1:19" x14ac:dyDescent="0.25">
      <c r="A29" s="65">
        <f t="shared" si="14"/>
        <v>8.0000000000000002E-3</v>
      </c>
      <c r="B29" s="63">
        <f t="shared" si="7"/>
        <v>2.4E-2</v>
      </c>
      <c r="C29" s="64">
        <f t="shared" si="8"/>
        <v>0.60784313725490191</v>
      </c>
      <c r="D29" s="28">
        <f t="shared" si="9"/>
        <v>0.1963996370232946</v>
      </c>
      <c r="E29" s="64">
        <f t="shared" si="10"/>
        <v>151.96078431372547</v>
      </c>
      <c r="F29" s="64">
        <f t="shared" si="10"/>
        <v>49.099909255823654</v>
      </c>
      <c r="G29" s="36">
        <f t="shared" si="0"/>
        <v>2308823529.4117637</v>
      </c>
      <c r="H29" s="61">
        <f t="shared" si="1"/>
        <v>281621783.66621292</v>
      </c>
      <c r="I29" s="64">
        <f t="shared" si="2"/>
        <v>25919.707563716263</v>
      </c>
      <c r="J29" s="64">
        <f t="shared" si="2"/>
        <v>3161.590387144126</v>
      </c>
      <c r="K29" s="64">
        <f t="shared" si="11"/>
        <v>3.8747298131596444</v>
      </c>
      <c r="L29" s="64">
        <f t="shared" si="11"/>
        <v>31.766247789053832</v>
      </c>
      <c r="M29" s="64">
        <f t="shared" si="3"/>
        <v>25.568132683299567</v>
      </c>
      <c r="N29" s="79">
        <f t="shared" si="4"/>
        <v>5.0955414012738896E-5</v>
      </c>
      <c r="O29" s="80">
        <f t="shared" si="5"/>
        <v>8.5604212058662142E-4</v>
      </c>
      <c r="P29" s="63">
        <f t="shared" si="12"/>
        <v>0.12898089171974533</v>
      </c>
      <c r="Q29" s="64">
        <f t="shared" si="12"/>
        <v>2.1668566177348856</v>
      </c>
      <c r="R29" s="64">
        <f t="shared" si="6"/>
        <v>1.7139953452870766</v>
      </c>
      <c r="S29" s="66">
        <f t="shared" si="13"/>
        <v>27.282128028586644</v>
      </c>
    </row>
    <row r="30" spans="1:19" x14ac:dyDescent="0.25">
      <c r="A30" s="65">
        <f t="shared" si="14"/>
        <v>9.0000000000000011E-3</v>
      </c>
      <c r="B30" s="63">
        <f t="shared" si="7"/>
        <v>2.7000000000000003E-2</v>
      </c>
      <c r="C30" s="64">
        <f t="shared" si="8"/>
        <v>0.60880195599022002</v>
      </c>
      <c r="D30" s="28">
        <f t="shared" si="9"/>
        <v>0.20694230057858282</v>
      </c>
      <c r="E30" s="64">
        <f t="shared" si="10"/>
        <v>152.200488997555</v>
      </c>
      <c r="F30" s="64">
        <f t="shared" si="10"/>
        <v>51.735575144645701</v>
      </c>
      <c r="G30" s="36">
        <f t="shared" si="0"/>
        <v>2316014669.9266496</v>
      </c>
      <c r="H30" s="61">
        <f t="shared" si="1"/>
        <v>311492237.82952857</v>
      </c>
      <c r="I30" s="64">
        <f t="shared" si="2"/>
        <v>26000.437968972888</v>
      </c>
      <c r="J30" s="64">
        <f t="shared" si="2"/>
        <v>3496.9271622790316</v>
      </c>
      <c r="K30" s="64">
        <f t="shared" si="11"/>
        <v>3.8626989193551027</v>
      </c>
      <c r="L30" s="64">
        <f t="shared" si="11"/>
        <v>28.72003304182552</v>
      </c>
      <c r="M30" s="64">
        <f t="shared" si="3"/>
        <v>23.196181014609873</v>
      </c>
      <c r="N30" s="79">
        <f t="shared" si="4"/>
        <v>5.7007125890736378E-5</v>
      </c>
      <c r="O30" s="80">
        <f t="shared" si="5"/>
        <v>8.5927333348579261E-4</v>
      </c>
      <c r="P30" s="63">
        <f t="shared" si="12"/>
        <v>0.14429928741092646</v>
      </c>
      <c r="Q30" s="64">
        <f t="shared" si="12"/>
        <v>2.1750356253859122</v>
      </c>
      <c r="R30" s="64">
        <f t="shared" si="6"/>
        <v>1.7237608836136931</v>
      </c>
      <c r="S30" s="66">
        <f t="shared" si="13"/>
        <v>24.919941898223566</v>
      </c>
    </row>
    <row r="31" spans="1:19" x14ac:dyDescent="0.25">
      <c r="A31" s="65">
        <f t="shared" si="14"/>
        <v>1.0000000000000002E-2</v>
      </c>
      <c r="B31" s="63">
        <f t="shared" si="7"/>
        <v>3.0000000000000006E-2</v>
      </c>
      <c r="C31" s="64">
        <f t="shared" si="8"/>
        <v>0.60975609756097549</v>
      </c>
      <c r="D31" s="28">
        <f t="shared" si="9"/>
        <v>0.21677925358506137</v>
      </c>
      <c r="E31" s="64">
        <f t="shared" si="10"/>
        <v>152.43902439024387</v>
      </c>
      <c r="F31" s="64">
        <f t="shared" si="10"/>
        <v>54.194813396265339</v>
      </c>
      <c r="G31" s="36">
        <f t="shared" si="0"/>
        <v>2323170731.7073169</v>
      </c>
      <c r="H31" s="61">
        <f t="shared" si="1"/>
        <v>340605661.00697678</v>
      </c>
      <c r="I31" s="64">
        <f t="shared" si="2"/>
        <v>26080.774567374599</v>
      </c>
      <c r="J31" s="64">
        <f t="shared" si="2"/>
        <v>3823.7652273477966</v>
      </c>
      <c r="K31" s="64">
        <f t="shared" si="11"/>
        <v>3.8508006495767524</v>
      </c>
      <c r="L31" s="64">
        <f t="shared" si="11"/>
        <v>26.265175206682741</v>
      </c>
      <c r="M31" s="64">
        <f t="shared" si="3"/>
        <v>21.284203082881412</v>
      </c>
      <c r="N31" s="79">
        <f t="shared" si="4"/>
        <v>6.2992125984252012E-5</v>
      </c>
      <c r="O31" s="80">
        <f t="shared" si="5"/>
        <v>8.6231032989080557E-4</v>
      </c>
      <c r="P31" s="63">
        <f t="shared" si="12"/>
        <v>0.1594488188976379</v>
      </c>
      <c r="Q31" s="64">
        <f t="shared" si="12"/>
        <v>2.1827230225361016</v>
      </c>
      <c r="R31" s="64">
        <f t="shared" si="6"/>
        <v>1.7331065328386652</v>
      </c>
      <c r="S31" s="66">
        <f t="shared" si="13"/>
        <v>23.017309615720077</v>
      </c>
    </row>
    <row r="32" spans="1:19" x14ac:dyDescent="0.25">
      <c r="A32" s="65">
        <f t="shared" si="14"/>
        <v>1.1000000000000003E-2</v>
      </c>
      <c r="B32" s="63">
        <f t="shared" si="7"/>
        <v>3.3000000000000008E-2</v>
      </c>
      <c r="C32" s="64">
        <f t="shared" si="8"/>
        <v>0.61070559610705588</v>
      </c>
      <c r="D32" s="28">
        <f t="shared" si="9"/>
        <v>0.2260154435550128</v>
      </c>
      <c r="E32" s="64">
        <f t="shared" si="10"/>
        <v>152.67639902676396</v>
      </c>
      <c r="F32" s="64">
        <f t="shared" si="10"/>
        <v>56.503860888753202</v>
      </c>
      <c r="G32" s="36">
        <f t="shared" si="0"/>
        <v>2330291970.8029194</v>
      </c>
      <c r="H32" s="61">
        <f t="shared" si="1"/>
        <v>369019269.86810166</v>
      </c>
      <c r="I32" s="64">
        <f t="shared" si="2"/>
        <v>26160.720233423988</v>
      </c>
      <c r="J32" s="64">
        <f t="shared" si="2"/>
        <v>4142.7469178617575</v>
      </c>
      <c r="K32" s="64">
        <f t="shared" si="11"/>
        <v>3.839032822850005</v>
      </c>
      <c r="L32" s="64">
        <f t="shared" si="11"/>
        <v>24.242818988650161</v>
      </c>
      <c r="M32" s="64">
        <f t="shared" si="3"/>
        <v>19.708644285139016</v>
      </c>
      <c r="N32" s="79">
        <f t="shared" si="4"/>
        <v>6.8911511354737706E-5</v>
      </c>
      <c r="O32" s="80">
        <f t="shared" si="5"/>
        <v>8.6518145691327536E-4</v>
      </c>
      <c r="P32" s="63">
        <f t="shared" si="12"/>
        <v>0.17443226311667981</v>
      </c>
      <c r="Q32" s="64">
        <f t="shared" si="12"/>
        <v>2.1899905628117282</v>
      </c>
      <c r="R32" s="64">
        <f t="shared" si="6"/>
        <v>1.7420887184350509</v>
      </c>
      <c r="S32" s="66">
        <f t="shared" si="13"/>
        <v>21.450733003574065</v>
      </c>
    </row>
    <row r="33" spans="1:19" x14ac:dyDescent="0.25">
      <c r="A33" s="65">
        <f t="shared" si="14"/>
        <v>1.2000000000000004E-2</v>
      </c>
      <c r="B33" s="63">
        <f t="shared" si="7"/>
        <v>3.6000000000000011E-2</v>
      </c>
      <c r="C33" s="64">
        <f t="shared" si="8"/>
        <v>0.61165048543689315</v>
      </c>
      <c r="D33" s="28">
        <f t="shared" si="9"/>
        <v>0.23473234014428351</v>
      </c>
      <c r="E33" s="64">
        <f t="shared" si="10"/>
        <v>152.91262135922329</v>
      </c>
      <c r="F33" s="64">
        <f t="shared" si="10"/>
        <v>58.683085036070878</v>
      </c>
      <c r="G33" s="36">
        <f t="shared" si="0"/>
        <v>2337378640.7766991</v>
      </c>
      <c r="H33" s="61">
        <f t="shared" si="1"/>
        <v>396781858.29983962</v>
      </c>
      <c r="I33" s="64">
        <f t="shared" si="2"/>
        <v>26240.27781371586</v>
      </c>
      <c r="J33" s="64">
        <f t="shared" si="2"/>
        <v>4454.4200120569631</v>
      </c>
      <c r="K33" s="64">
        <f t="shared" si="11"/>
        <v>3.8273933057604657</v>
      </c>
      <c r="L33" s="64">
        <f t="shared" si="11"/>
        <v>22.546563497305566</v>
      </c>
      <c r="M33" s="64">
        <f t="shared" si="3"/>
        <v>18.386747899184432</v>
      </c>
      <c r="N33" s="79">
        <f t="shared" si="4"/>
        <v>7.4766355140186948E-5</v>
      </c>
      <c r="O33" s="80">
        <f t="shared" si="5"/>
        <v>8.6790875069403777E-4</v>
      </c>
      <c r="P33" s="63">
        <f t="shared" si="12"/>
        <v>0.18925233644859821</v>
      </c>
      <c r="Q33" s="64">
        <f t="shared" si="12"/>
        <v>2.1968940251942835</v>
      </c>
      <c r="R33" s="64">
        <f t="shared" si="6"/>
        <v>1.7507514276952423</v>
      </c>
      <c r="S33" s="66">
        <f t="shared" si="13"/>
        <v>20.137499326879674</v>
      </c>
    </row>
    <row r="34" spans="1:19" x14ac:dyDescent="0.25">
      <c r="A34" s="65">
        <f t="shared" si="14"/>
        <v>1.3000000000000005E-2</v>
      </c>
      <c r="B34" s="63">
        <f t="shared" si="7"/>
        <v>3.9000000000000014E-2</v>
      </c>
      <c r="C34" s="64">
        <f t="shared" si="8"/>
        <v>0.61259079903147695</v>
      </c>
      <c r="D34" s="28">
        <f t="shared" si="9"/>
        <v>0.24299468080089742</v>
      </c>
      <c r="E34" s="64">
        <f t="shared" si="10"/>
        <v>153.14769975786925</v>
      </c>
      <c r="F34" s="64">
        <f t="shared" si="10"/>
        <v>60.748670200224353</v>
      </c>
      <c r="G34" s="36">
        <f t="shared" si="0"/>
        <v>2344430992.7360773</v>
      </c>
      <c r="H34" s="61">
        <f t="shared" si="1"/>
        <v>423935624.87533182</v>
      </c>
      <c r="I34" s="64">
        <f t="shared" si="2"/>
        <v>26319.450127275079</v>
      </c>
      <c r="J34" s="64">
        <f t="shared" si="2"/>
        <v>4759.2582467355087</v>
      </c>
      <c r="K34" s="64">
        <f t="shared" si="11"/>
        <v>3.8158800111645386</v>
      </c>
      <c r="L34" s="64">
        <f t="shared" si="11"/>
        <v>21.102419418908319</v>
      </c>
      <c r="M34" s="64">
        <f t="shared" si="3"/>
        <v>17.26096621718748</v>
      </c>
      <c r="N34" s="79">
        <f t="shared" si="4"/>
        <v>8.0557707203718094E-5</v>
      </c>
      <c r="O34" s="80">
        <f t="shared" si="5"/>
        <v>8.7050974595043195E-4</v>
      </c>
      <c r="P34" s="63">
        <f t="shared" si="12"/>
        <v>0.20391169635941142</v>
      </c>
      <c r="Q34" s="64">
        <f t="shared" si="12"/>
        <v>2.2034777944370312</v>
      </c>
      <c r="R34" s="64">
        <f t="shared" si="6"/>
        <v>1.7591297726420048</v>
      </c>
      <c r="S34" s="66">
        <f t="shared" si="13"/>
        <v>19.020095989829485</v>
      </c>
    </row>
    <row r="35" spans="1:19" x14ac:dyDescent="0.25">
      <c r="A35" s="65">
        <f t="shared" si="14"/>
        <v>1.4000000000000005E-2</v>
      </c>
      <c r="B35" s="63">
        <f t="shared" si="7"/>
        <v>4.2000000000000016E-2</v>
      </c>
      <c r="C35" s="64">
        <f t="shared" si="8"/>
        <v>0.61352657004830913</v>
      </c>
      <c r="D35" s="28">
        <f t="shared" si="9"/>
        <v>0.25085491288349598</v>
      </c>
      <c r="E35" s="64">
        <f t="shared" si="10"/>
        <v>153.38164251207729</v>
      </c>
      <c r="F35" s="64">
        <f t="shared" si="10"/>
        <v>62.713728220873996</v>
      </c>
      <c r="G35" s="36">
        <f t="shared" si="0"/>
        <v>2351449275.3623185</v>
      </c>
      <c r="H35" s="61">
        <f t="shared" si="1"/>
        <v>450517492.20270699</v>
      </c>
      <c r="I35" s="64">
        <f t="shared" si="2"/>
        <v>26398.239965889563</v>
      </c>
      <c r="J35" s="64">
        <f t="shared" si="2"/>
        <v>5057.6761287633353</v>
      </c>
      <c r="K35" s="64">
        <f t="shared" si="11"/>
        <v>3.8044908969417581</v>
      </c>
      <c r="L35" s="64">
        <f t="shared" si="11"/>
        <v>19.857314127796432</v>
      </c>
      <c r="M35" s="64">
        <f t="shared" si="3"/>
        <v>16.290020076495395</v>
      </c>
      <c r="N35" s="79">
        <f t="shared" si="4"/>
        <v>8.6286594761171093E-5</v>
      </c>
      <c r="O35" s="80">
        <f t="shared" si="5"/>
        <v>8.729986682941089E-4</v>
      </c>
      <c r="P35" s="63">
        <f t="shared" si="12"/>
        <v>0.21841294298921432</v>
      </c>
      <c r="Q35" s="64">
        <f t="shared" si="12"/>
        <v>2.2097778791194629</v>
      </c>
      <c r="R35" s="64">
        <f t="shared" si="6"/>
        <v>1.7672523377571854</v>
      </c>
      <c r="S35" s="66">
        <f t="shared" si="13"/>
        <v>18.05727241425258</v>
      </c>
    </row>
    <row r="36" spans="1:19" x14ac:dyDescent="0.25">
      <c r="A36" s="65">
        <f t="shared" si="14"/>
        <v>1.5000000000000006E-2</v>
      </c>
      <c r="B36" s="63">
        <f t="shared" si="7"/>
        <v>4.5000000000000019E-2</v>
      </c>
      <c r="C36" s="64">
        <f t="shared" si="8"/>
        <v>0.61445783132530118</v>
      </c>
      <c r="D36" s="28">
        <f t="shared" si="9"/>
        <v>0.25835622624235033</v>
      </c>
      <c r="E36" s="64">
        <f t="shared" si="10"/>
        <v>153.6144578313253</v>
      </c>
      <c r="F36" s="64">
        <f t="shared" si="10"/>
        <v>64.589056560587579</v>
      </c>
      <c r="G36" s="36">
        <f t="shared" si="0"/>
        <v>2358433734.9397588</v>
      </c>
      <c r="H36" s="61">
        <f t="shared" si="1"/>
        <v>476560086.25049716</v>
      </c>
      <c r="I36" s="64">
        <f t="shared" si="2"/>
        <v>26476.650094438439</v>
      </c>
      <c r="J36" s="64">
        <f t="shared" si="2"/>
        <v>5350.0399293398468</v>
      </c>
      <c r="K36" s="64">
        <f t="shared" si="11"/>
        <v>3.7932239647872672</v>
      </c>
      <c r="L36" s="64">
        <f t="shared" si="11"/>
        <v>18.772170857031988</v>
      </c>
      <c r="M36" s="64">
        <f t="shared" si="3"/>
        <v>15.443515992088717</v>
      </c>
      <c r="N36" s="79">
        <f t="shared" si="4"/>
        <v>9.1954022988505801E-5</v>
      </c>
      <c r="O36" s="80">
        <f t="shared" si="5"/>
        <v>8.7538724869081061E-4</v>
      </c>
      <c r="P36" s="63">
        <f t="shared" si="12"/>
        <v>0.2327586206896553</v>
      </c>
      <c r="Q36" s="64">
        <f t="shared" si="12"/>
        <v>2.2158239732486145</v>
      </c>
      <c r="R36" s="64">
        <f t="shared" si="6"/>
        <v>1.775142783791068</v>
      </c>
      <c r="S36" s="66">
        <f t="shared" si="13"/>
        <v>17.218658775879785</v>
      </c>
    </row>
    <row r="37" spans="1:19" x14ac:dyDescent="0.25">
      <c r="A37" s="65">
        <f t="shared" si="14"/>
        <v>1.6000000000000007E-2</v>
      </c>
      <c r="B37" s="63">
        <f t="shared" si="7"/>
        <v>4.8000000000000022E-2</v>
      </c>
      <c r="C37" s="64">
        <f t="shared" si="8"/>
        <v>0.61538461538461531</v>
      </c>
      <c r="D37" s="28">
        <f t="shared" si="9"/>
        <v>0.26553468707624689</v>
      </c>
      <c r="E37" s="64">
        <f t="shared" si="10"/>
        <v>153.84615384615384</v>
      </c>
      <c r="F37" s="64">
        <f t="shared" si="10"/>
        <v>66.383671769061721</v>
      </c>
      <c r="G37" s="36">
        <f t="shared" si="0"/>
        <v>2365384615.3846149</v>
      </c>
      <c r="H37" s="61">
        <f t="shared" si="1"/>
        <v>502092480.43392342</v>
      </c>
      <c r="I37" s="64">
        <f t="shared" si="2"/>
        <v>26554.683251215443</v>
      </c>
      <c r="J37" s="64">
        <f t="shared" si="2"/>
        <v>5636.6760373859852</v>
      </c>
      <c r="K37" s="64">
        <f t="shared" si="11"/>
        <v>3.7820772590429614</v>
      </c>
      <c r="L37" s="64">
        <f t="shared" si="11"/>
        <v>17.817568896878868</v>
      </c>
      <c r="M37" s="64">
        <f t="shared" si="3"/>
        <v>14.698570755137554</v>
      </c>
      <c r="N37" s="79">
        <f t="shared" si="4"/>
        <v>9.7560975609756184E-5</v>
      </c>
      <c r="O37" s="80">
        <f t="shared" si="5"/>
        <v>8.7768529688674859E-4</v>
      </c>
      <c r="P37" s="63">
        <f t="shared" si="12"/>
        <v>0.24695121951219534</v>
      </c>
      <c r="Q37" s="64">
        <f t="shared" si="12"/>
        <v>2.221640907744582</v>
      </c>
      <c r="R37" s="64">
        <f t="shared" si="6"/>
        <v>1.782820977026274</v>
      </c>
      <c r="S37" s="66">
        <f t="shared" si="13"/>
        <v>16.481391732163829</v>
      </c>
    </row>
    <row r="38" spans="1:19" x14ac:dyDescent="0.25">
      <c r="A38" s="65">
        <f t="shared" si="14"/>
        <v>1.7000000000000008E-2</v>
      </c>
      <c r="B38" s="63">
        <f t="shared" si="7"/>
        <v>5.1000000000000024E-2</v>
      </c>
      <c r="C38" s="64">
        <f t="shared" si="8"/>
        <v>0.61630695443645078</v>
      </c>
      <c r="D38" s="28">
        <f t="shared" si="9"/>
        <v>0.27242077855326491</v>
      </c>
      <c r="E38" s="64">
        <f t="shared" si="10"/>
        <v>154.07673860911271</v>
      </c>
      <c r="F38" s="64">
        <f t="shared" si="10"/>
        <v>68.10519463831622</v>
      </c>
      <c r="G38" s="36">
        <f t="shared" si="0"/>
        <v>2372302158.2733808</v>
      </c>
      <c r="H38" s="61">
        <f t="shared" si="1"/>
        <v>527140772.31822884</v>
      </c>
      <c r="I38" s="64">
        <f t="shared" si="2"/>
        <v>26632.342148247721</v>
      </c>
      <c r="J38" s="64">
        <f t="shared" si="2"/>
        <v>5917.8774338293151</v>
      </c>
      <c r="K38" s="64">
        <f t="shared" si="11"/>
        <v>3.7710488655658434</v>
      </c>
      <c r="L38" s="64">
        <f t="shared" si="11"/>
        <v>16.970926614903536</v>
      </c>
      <c r="M38" s="64">
        <f t="shared" si="3"/>
        <v>14.03762044838405</v>
      </c>
      <c r="N38" s="79">
        <f t="shared" si="4"/>
        <v>1.0310841546626242E-4</v>
      </c>
      <c r="O38" s="80">
        <f t="shared" si="5"/>
        <v>8.799011156592608E-4</v>
      </c>
      <c r="P38" s="63">
        <f t="shared" si="12"/>
        <v>0.26099317664897675</v>
      </c>
      <c r="Q38" s="64">
        <f t="shared" si="12"/>
        <v>2.2272496990125039</v>
      </c>
      <c r="R38" s="64">
        <f t="shared" si="6"/>
        <v>1.7903038051539424</v>
      </c>
      <c r="S38" s="66">
        <f t="shared" si="13"/>
        <v>15.827924253537994</v>
      </c>
    </row>
    <row r="39" spans="1:19" x14ac:dyDescent="0.25">
      <c r="A39" s="65">
        <f t="shared" si="14"/>
        <v>1.8000000000000009E-2</v>
      </c>
      <c r="B39" s="63">
        <f t="shared" si="7"/>
        <v>5.4000000000000027E-2</v>
      </c>
      <c r="C39" s="64">
        <f t="shared" si="8"/>
        <v>0.61722488038277501</v>
      </c>
      <c r="D39" s="28">
        <f t="shared" si="9"/>
        <v>0.27904053807307005</v>
      </c>
      <c r="E39" s="64">
        <f t="shared" si="10"/>
        <v>154.30622009569376</v>
      </c>
      <c r="F39" s="64">
        <f t="shared" si="10"/>
        <v>69.76013451826752</v>
      </c>
      <c r="G39" s="36">
        <f t="shared" si="0"/>
        <v>2379186602.8708129</v>
      </c>
      <c r="H39" s="61">
        <f t="shared" si="1"/>
        <v>551728538.32382691</v>
      </c>
      <c r="I39" s="64">
        <f t="shared" si="2"/>
        <v>26709.62947160998</v>
      </c>
      <c r="J39" s="64">
        <f t="shared" si="2"/>
        <v>6193.908796292325</v>
      </c>
      <c r="K39" s="64">
        <f t="shared" si="11"/>
        <v>3.760136910632224</v>
      </c>
      <c r="L39" s="64">
        <f t="shared" si="11"/>
        <v>16.21461777183892</v>
      </c>
      <c r="M39" s="64">
        <f t="shared" si="3"/>
        <v>13.446955358237432</v>
      </c>
      <c r="N39" s="79">
        <f t="shared" si="4"/>
        <v>1.0859728506787342E-4</v>
      </c>
      <c r="O39" s="80">
        <f t="shared" si="5"/>
        <v>8.820418067898621E-4</v>
      </c>
      <c r="P39" s="63">
        <f t="shared" si="12"/>
        <v>0.2748868778280546</v>
      </c>
      <c r="Q39" s="64">
        <f t="shared" si="12"/>
        <v>2.2326683234368381</v>
      </c>
      <c r="R39" s="64">
        <f t="shared" si="6"/>
        <v>1.7976057799682195</v>
      </c>
      <c r="S39" s="66">
        <f t="shared" si="13"/>
        <v>15.244561138205651</v>
      </c>
    </row>
    <row r="40" spans="1:19" x14ac:dyDescent="0.25">
      <c r="A40" s="65">
        <f t="shared" si="14"/>
        <v>1.900000000000001E-2</v>
      </c>
      <c r="B40" s="63">
        <f t="shared" si="7"/>
        <v>5.700000000000003E-2</v>
      </c>
      <c r="C40" s="64">
        <f t="shared" si="8"/>
        <v>0.61813842482100234</v>
      </c>
      <c r="D40" s="28">
        <f t="shared" si="9"/>
        <v>0.28541641315801447</v>
      </c>
      <c r="E40" s="64">
        <f t="shared" si="10"/>
        <v>154.53460620525058</v>
      </c>
      <c r="F40" s="64">
        <f t="shared" si="10"/>
        <v>71.354103289503612</v>
      </c>
      <c r="G40" s="36">
        <f t="shared" si="0"/>
        <v>2386038186.1575174</v>
      </c>
      <c r="H40" s="61">
        <f t="shared" si="1"/>
        <v>575877197.64204156</v>
      </c>
      <c r="I40" s="64">
        <f t="shared" si="2"/>
        <v>26786.547881734241</v>
      </c>
      <c r="J40" s="64">
        <f t="shared" si="2"/>
        <v>6465.0105845452399</v>
      </c>
      <c r="K40" s="64">
        <f t="shared" si="11"/>
        <v>3.749339559876451</v>
      </c>
      <c r="L40" s="64">
        <f t="shared" si="11"/>
        <v>15.534678920030803</v>
      </c>
      <c r="M40" s="64">
        <f t="shared" si="3"/>
        <v>12.915714617774281</v>
      </c>
      <c r="N40" s="79">
        <f t="shared" si="4"/>
        <v>1.1402850712678178E-4</v>
      </c>
      <c r="O40" s="80">
        <f t="shared" si="5"/>
        <v>8.8411350147152529E-4</v>
      </c>
      <c r="P40" s="63">
        <f t="shared" si="12"/>
        <v>0.28863465866466637</v>
      </c>
      <c r="Q40" s="64">
        <f t="shared" si="12"/>
        <v>2.2379123005997985</v>
      </c>
      <c r="R40" s="64">
        <f t="shared" si="6"/>
        <v>1.8047394912808803</v>
      </c>
      <c r="S40" s="66">
        <f t="shared" si="13"/>
        <v>14.720454109055161</v>
      </c>
    </row>
    <row r="41" spans="1:19" x14ac:dyDescent="0.25">
      <c r="A41" s="65">
        <f t="shared" si="14"/>
        <v>2.0000000000000011E-2</v>
      </c>
      <c r="B41" s="63">
        <f t="shared" si="7"/>
        <v>6.0000000000000032E-2</v>
      </c>
      <c r="C41" s="64">
        <f t="shared" si="8"/>
        <v>0.61904761904761896</v>
      </c>
      <c r="D41" s="28">
        <f t="shared" si="9"/>
        <v>0.29156791662493897</v>
      </c>
      <c r="E41" s="64">
        <f t="shared" si="10"/>
        <v>154.76190476190473</v>
      </c>
      <c r="F41" s="64">
        <f t="shared" si="10"/>
        <v>72.89197915623474</v>
      </c>
      <c r="G41" s="36">
        <f t="shared" si="0"/>
        <v>2392857142.8571424</v>
      </c>
      <c r="H41" s="61">
        <f t="shared" si="1"/>
        <v>599606307.34539139</v>
      </c>
      <c r="I41" s="64">
        <f t="shared" si="2"/>
        <v>26863.100013715048</v>
      </c>
      <c r="J41" s="64">
        <f t="shared" si="2"/>
        <v>6731.4023535233018</v>
      </c>
      <c r="K41" s="64">
        <f t="shared" si="11"/>
        <v>3.7386550172629036</v>
      </c>
      <c r="L41" s="64">
        <f t="shared" si="11"/>
        <v>14.919902030955502</v>
      </c>
      <c r="M41" s="64">
        <f t="shared" si="3"/>
        <v>12.435180472357148</v>
      </c>
      <c r="N41" s="79">
        <f t="shared" si="4"/>
        <v>1.1940298507462699E-4</v>
      </c>
      <c r="O41" s="80">
        <f t="shared" si="5"/>
        <v>8.8612153678569849E-4</v>
      </c>
      <c r="P41" s="63">
        <f t="shared" si="12"/>
        <v>0.30223880597014957</v>
      </c>
      <c r="Q41" s="64">
        <f t="shared" si="12"/>
        <v>2.2429951399887993</v>
      </c>
      <c r="R41" s="64">
        <f t="shared" si="6"/>
        <v>1.8117159546513215</v>
      </c>
      <c r="S41" s="66">
        <f t="shared" si="13"/>
        <v>14.246896427008469</v>
      </c>
    </row>
    <row r="42" spans="1:19" x14ac:dyDescent="0.25">
      <c r="A42" s="65">
        <f t="shared" si="14"/>
        <v>2.1000000000000012E-2</v>
      </c>
      <c r="B42" s="63">
        <f t="shared" si="7"/>
        <v>6.3000000000000028E-2</v>
      </c>
      <c r="C42" s="64">
        <f t="shared" si="8"/>
        <v>0.61995249406175768</v>
      </c>
      <c r="D42" s="28">
        <f t="shared" si="9"/>
        <v>0.29751213571806434</v>
      </c>
      <c r="E42" s="64">
        <f t="shared" si="10"/>
        <v>154.98812351543941</v>
      </c>
      <c r="F42" s="64">
        <f t="shared" si="10"/>
        <v>74.378033929516079</v>
      </c>
      <c r="G42" s="36">
        <f t="shared" si="0"/>
        <v>2399643705.4631824</v>
      </c>
      <c r="H42" s="61">
        <f t="shared" si="1"/>
        <v>622933804.50894725</v>
      </c>
      <c r="I42" s="64">
        <f t="shared" si="2"/>
        <v>26939.288477610433</v>
      </c>
      <c r="J42" s="64">
        <f t="shared" si="2"/>
        <v>6993.285471470751</v>
      </c>
      <c r="K42" s="64">
        <f t="shared" si="11"/>
        <v>3.7280815240900327</v>
      </c>
      <c r="L42" s="64">
        <f t="shared" si="11"/>
        <v>14.361184604178501</v>
      </c>
      <c r="M42" s="64">
        <f t="shared" si="3"/>
        <v>11.998272808603286</v>
      </c>
      <c r="N42" s="79">
        <f t="shared" si="4"/>
        <v>1.2472160356347451E-4</v>
      </c>
      <c r="O42" s="80">
        <f t="shared" si="5"/>
        <v>8.8807059292297377E-4</v>
      </c>
      <c r="P42" s="63">
        <f t="shared" si="12"/>
        <v>0.31570155902004488</v>
      </c>
      <c r="Q42" s="64">
        <f t="shared" si="12"/>
        <v>2.2479286883362777</v>
      </c>
      <c r="R42" s="64">
        <f t="shared" si="6"/>
        <v>1.8185448818215593</v>
      </c>
      <c r="S42" s="66">
        <f t="shared" si="13"/>
        <v>13.816817690424845</v>
      </c>
    </row>
    <row r="43" spans="1:19" x14ac:dyDescent="0.25">
      <c r="A43" s="65">
        <f t="shared" si="14"/>
        <v>2.2000000000000013E-2</v>
      </c>
      <c r="B43" s="63">
        <f t="shared" si="7"/>
        <v>6.6000000000000031E-2</v>
      </c>
      <c r="C43" s="64">
        <f t="shared" si="8"/>
        <v>0.62085308056872035</v>
      </c>
      <c r="D43" s="28">
        <f t="shared" si="9"/>
        <v>0.30326413310799638</v>
      </c>
      <c r="E43" s="64">
        <f t="shared" si="10"/>
        <v>155.21327014218008</v>
      </c>
      <c r="F43" s="64">
        <f t="shared" si="10"/>
        <v>75.816033276999093</v>
      </c>
      <c r="G43" s="36">
        <f t="shared" si="0"/>
        <v>2406398104.2654023</v>
      </c>
      <c r="H43" s="61">
        <f t="shared" si="1"/>
        <v>645876206.93673003</v>
      </c>
      <c r="I43" s="64">
        <f t="shared" si="2"/>
        <v>27015.115858738543</v>
      </c>
      <c r="J43" s="64">
        <f t="shared" si="2"/>
        <v>7250.845373369677</v>
      </c>
      <c r="K43" s="64">
        <f t="shared" si="11"/>
        <v>3.7176173580252994</v>
      </c>
      <c r="L43" s="64">
        <f t="shared" si="11"/>
        <v>13.851055769906367</v>
      </c>
      <c r="M43" s="64">
        <f t="shared" si="3"/>
        <v>11.599180567266131</v>
      </c>
      <c r="N43" s="79">
        <f t="shared" si="4"/>
        <v>1.2998522895125566E-4</v>
      </c>
      <c r="O43" s="80">
        <f t="shared" si="5"/>
        <v>8.8996480132331524E-4</v>
      </c>
      <c r="P43" s="63">
        <f t="shared" si="12"/>
        <v>0.32902511078286589</v>
      </c>
      <c r="Q43" s="64">
        <f t="shared" si="12"/>
        <v>2.2527234033496417</v>
      </c>
      <c r="R43" s="64">
        <f t="shared" si="6"/>
        <v>1.8252348938903582</v>
      </c>
      <c r="S43" s="66">
        <f t="shared" si="13"/>
        <v>13.424415461156489</v>
      </c>
    </row>
    <row r="44" spans="1:19" x14ac:dyDescent="0.25">
      <c r="A44" s="65">
        <f t="shared" si="14"/>
        <v>2.3000000000000013E-2</v>
      </c>
      <c r="B44" s="63">
        <f t="shared" si="7"/>
        <v>6.9000000000000034E-2</v>
      </c>
      <c r="C44" s="64">
        <f t="shared" si="8"/>
        <v>0.62174940898345155</v>
      </c>
      <c r="D44" s="28">
        <f t="shared" si="9"/>
        <v>0.30883726655797211</v>
      </c>
      <c r="E44" s="64">
        <f t="shared" si="10"/>
        <v>155.43735224586288</v>
      </c>
      <c r="F44" s="64">
        <f t="shared" si="10"/>
        <v>77.209316639493025</v>
      </c>
      <c r="G44" s="36">
        <f t="shared" si="0"/>
        <v>2413120567.3758864</v>
      </c>
      <c r="H44" s="61">
        <f t="shared" si="1"/>
        <v>668448781.13455582</v>
      </c>
      <c r="I44" s="64">
        <f t="shared" si="2"/>
        <v>27090.584717970072</v>
      </c>
      <c r="J44" s="64">
        <f t="shared" si="2"/>
        <v>7504.2534466653406</v>
      </c>
      <c r="K44" s="64">
        <f t="shared" si="11"/>
        <v>3.7072608321699021</v>
      </c>
      <c r="L44" s="64">
        <f t="shared" si="11"/>
        <v>13.383325118122148</v>
      </c>
      <c r="M44" s="64">
        <f t="shared" si="3"/>
        <v>11.233088610132761</v>
      </c>
      <c r="N44" s="79">
        <f t="shared" si="4"/>
        <v>1.3519470977222636E-4</v>
      </c>
      <c r="O44" s="80">
        <f t="shared" si="5"/>
        <v>8.9180783093349876E-4</v>
      </c>
      <c r="P44" s="63">
        <f t="shared" si="12"/>
        <v>0.34221160911094795</v>
      </c>
      <c r="Q44" s="64">
        <f t="shared" si="12"/>
        <v>2.2573885720504188</v>
      </c>
      <c r="R44" s="64">
        <f t="shared" si="6"/>
        <v>1.831793691397203</v>
      </c>
      <c r="S44" s="66">
        <f t="shared" si="13"/>
        <v>13.064882301529964</v>
      </c>
    </row>
    <row r="45" spans="1:19" x14ac:dyDescent="0.25">
      <c r="A45" s="65">
        <f t="shared" si="14"/>
        <v>2.4000000000000014E-2</v>
      </c>
      <c r="B45" s="63">
        <f t="shared" si="7"/>
        <v>7.2000000000000036E-2</v>
      </c>
      <c r="C45" s="64">
        <f t="shared" si="8"/>
        <v>0.62264150943396224</v>
      </c>
      <c r="D45" s="28">
        <f t="shared" si="9"/>
        <v>0.31424344654634601</v>
      </c>
      <c r="E45" s="64">
        <f t="shared" si="10"/>
        <v>155.66037735849056</v>
      </c>
      <c r="F45" s="64">
        <f t="shared" si="10"/>
        <v>78.560861636586495</v>
      </c>
      <c r="G45" s="36">
        <f t="shared" si="0"/>
        <v>2419811320.7547169</v>
      </c>
      <c r="H45" s="61">
        <f t="shared" si="1"/>
        <v>690665684.06697881</v>
      </c>
      <c r="I45" s="64">
        <f t="shared" si="2"/>
        <v>27165.697592016542</v>
      </c>
      <c r="J45" s="64">
        <f t="shared" si="2"/>
        <v>7753.668622682103</v>
      </c>
      <c r="K45" s="64">
        <f t="shared" si="11"/>
        <v>3.6970102941522058</v>
      </c>
      <c r="L45" s="64">
        <f t="shared" si="11"/>
        <v>12.952818663376171</v>
      </c>
      <c r="M45" s="64">
        <f t="shared" si="3"/>
        <v>10.895972359104178</v>
      </c>
      <c r="N45" s="79">
        <f t="shared" si="4"/>
        <v>1.4035087719298253E-4</v>
      </c>
      <c r="O45" s="80">
        <f t="shared" si="5"/>
        <v>8.936029577639136E-4</v>
      </c>
      <c r="P45" s="63">
        <f t="shared" si="12"/>
        <v>0.355263157894737</v>
      </c>
      <c r="Q45" s="64">
        <f t="shared" si="12"/>
        <v>2.2619324868399064</v>
      </c>
      <c r="R45" s="64">
        <f t="shared" si="6"/>
        <v>1.8382281915187577</v>
      </c>
      <c r="S45" s="66">
        <f t="shared" si="13"/>
        <v>12.734200550622935</v>
      </c>
    </row>
    <row r="46" spans="1:19" x14ac:dyDescent="0.25">
      <c r="A46" s="65">
        <f t="shared" si="14"/>
        <v>2.5000000000000015E-2</v>
      </c>
      <c r="B46" s="63">
        <f t="shared" si="7"/>
        <v>7.5000000000000039E-2</v>
      </c>
      <c r="C46" s="64">
        <f t="shared" si="8"/>
        <v>0.62352941176470589</v>
      </c>
      <c r="D46" s="28">
        <f t="shared" si="9"/>
        <v>0.31949334595148754</v>
      </c>
      <c r="E46" s="64">
        <f t="shared" si="10"/>
        <v>155.88235294117646</v>
      </c>
      <c r="F46" s="64">
        <f t="shared" si="10"/>
        <v>79.873336487871882</v>
      </c>
      <c r="G46" s="36">
        <f t="shared" si="0"/>
        <v>2426470588.2352934</v>
      </c>
      <c r="H46" s="61">
        <f t="shared" si="1"/>
        <v>712540083.71145618</v>
      </c>
      <c r="I46" s="64">
        <f t="shared" si="2"/>
        <v>27240.456993714553</v>
      </c>
      <c r="J46" s="64">
        <f t="shared" si="2"/>
        <v>7999.2387300090859</v>
      </c>
      <c r="K46" s="64">
        <f t="shared" si="11"/>
        <v>3.686864125248873</v>
      </c>
      <c r="L46" s="64">
        <f t="shared" si="11"/>
        <v>12.555177690689684</v>
      </c>
      <c r="M46" s="64">
        <f t="shared" si="3"/>
        <v>10.584441342813948</v>
      </c>
      <c r="N46" s="79">
        <f t="shared" si="4"/>
        <v>1.4545454545454559E-4</v>
      </c>
      <c r="O46" s="80">
        <f t="shared" si="5"/>
        <v>8.9535312153586773E-4</v>
      </c>
      <c r="P46" s="63">
        <f t="shared" si="12"/>
        <v>0.36818181818181855</v>
      </c>
      <c r="Q46" s="64">
        <f t="shared" si="12"/>
        <v>2.2663625888876653</v>
      </c>
      <c r="R46" s="64">
        <f t="shared" si="6"/>
        <v>1.8445446398419216</v>
      </c>
      <c r="S46" s="66">
        <f t="shared" si="13"/>
        <v>12.42898598265587</v>
      </c>
    </row>
    <row r="47" spans="1:19" x14ac:dyDescent="0.25">
      <c r="A47" s="65">
        <f t="shared" si="14"/>
        <v>2.6000000000000016E-2</v>
      </c>
      <c r="B47" s="63">
        <f t="shared" si="7"/>
        <v>7.8000000000000042E-2</v>
      </c>
      <c r="C47" s="64">
        <f t="shared" si="8"/>
        <v>0.62441314553990601</v>
      </c>
      <c r="D47" s="28">
        <f t="shared" si="9"/>
        <v>0.32459657226558708</v>
      </c>
      <c r="E47" s="64">
        <f t="shared" si="10"/>
        <v>156.10328638497651</v>
      </c>
      <c r="F47" s="64">
        <f t="shared" si="10"/>
        <v>81.149143066396775</v>
      </c>
      <c r="G47" s="36">
        <f t="shared" si="0"/>
        <v>2433098591.5492949</v>
      </c>
      <c r="H47" s="61">
        <f t="shared" si="1"/>
        <v>734084262.30108976</v>
      </c>
      <c r="I47" s="64">
        <f t="shared" si="2"/>
        <v>27314.865412306004</v>
      </c>
      <c r="J47" s="64">
        <f t="shared" si="2"/>
        <v>8241.1016535414237</v>
      </c>
      <c r="K47" s="64">
        <f t="shared" si="11"/>
        <v>3.6768207395326935</v>
      </c>
      <c r="L47" s="64">
        <f t="shared" si="11"/>
        <v>12.186703655372661</v>
      </c>
      <c r="M47" s="64">
        <f t="shared" si="3"/>
        <v>10.29561856296378</v>
      </c>
      <c r="N47" s="79">
        <f t="shared" si="4"/>
        <v>1.505065123010132E-4</v>
      </c>
      <c r="O47" s="80">
        <f t="shared" si="5"/>
        <v>8.9706097223339891E-4</v>
      </c>
      <c r="P47" s="63">
        <f t="shared" si="12"/>
        <v>0.38096960926193968</v>
      </c>
      <c r="Q47" s="64">
        <f t="shared" si="12"/>
        <v>2.2706855859657908</v>
      </c>
      <c r="R47" s="64">
        <f t="shared" si="6"/>
        <v>1.850748702253824</v>
      </c>
      <c r="S47" s="66">
        <f t="shared" si="13"/>
        <v>12.146367265217604</v>
      </c>
    </row>
    <row r="48" spans="1:19" x14ac:dyDescent="0.25">
      <c r="A48" s="65">
        <f t="shared" si="14"/>
        <v>2.7000000000000017E-2</v>
      </c>
      <c r="B48" s="63">
        <f t="shared" si="7"/>
        <v>8.1000000000000044E-2</v>
      </c>
      <c r="C48" s="64">
        <f t="shared" si="8"/>
        <v>0.62529274004683844</v>
      </c>
      <c r="D48" s="28">
        <f t="shared" si="9"/>
        <v>0.32956181020645364</v>
      </c>
      <c r="E48" s="64">
        <f t="shared" si="10"/>
        <v>156.3231850117096</v>
      </c>
      <c r="F48" s="64">
        <f t="shared" si="10"/>
        <v>82.390452551613407</v>
      </c>
      <c r="G48" s="36">
        <f t="shared" si="0"/>
        <v>2439695550.3512874</v>
      </c>
      <c r="H48" s="61">
        <f t="shared" si="1"/>
        <v>755309705.31031263</v>
      </c>
      <c r="I48" s="64">
        <f t="shared" si="2"/>
        <v>27388.925313714361</v>
      </c>
      <c r="J48" s="64">
        <f t="shared" si="2"/>
        <v>8479.3863334665075</v>
      </c>
      <c r="K48" s="64">
        <f t="shared" si="11"/>
        <v>3.6668785830461945</v>
      </c>
      <c r="L48" s="64">
        <f t="shared" si="11"/>
        <v>11.844237270936187</v>
      </c>
      <c r="M48" s="64">
        <f t="shared" si="3"/>
        <v>10.027046451405077</v>
      </c>
      <c r="N48" s="79">
        <f t="shared" si="4"/>
        <v>1.5550755939524851E-4</v>
      </c>
      <c r="O48" s="80">
        <f t="shared" si="5"/>
        <v>8.9872890867604988E-4</v>
      </c>
      <c r="P48" s="63">
        <f t="shared" si="12"/>
        <v>0.39362850971922281</v>
      </c>
      <c r="Q48" s="64">
        <f t="shared" si="12"/>
        <v>2.2749075500862515</v>
      </c>
      <c r="R48" s="64">
        <f t="shared" si="6"/>
        <v>1.8568455411158007</v>
      </c>
      <c r="S48" s="66">
        <f t="shared" si="13"/>
        <v>11.883891992520878</v>
      </c>
    </row>
    <row r="49" spans="1:19" x14ac:dyDescent="0.25">
      <c r="A49" s="65">
        <f t="shared" si="14"/>
        <v>2.8000000000000018E-2</v>
      </c>
      <c r="B49" s="63">
        <f t="shared" si="7"/>
        <v>8.4000000000000047E-2</v>
      </c>
      <c r="C49" s="64">
        <f t="shared" si="8"/>
        <v>0.62616822429906538</v>
      </c>
      <c r="D49" s="28">
        <f t="shared" si="9"/>
        <v>0.334396940715393</v>
      </c>
      <c r="E49" s="64">
        <f t="shared" si="10"/>
        <v>156.54205607476635</v>
      </c>
      <c r="F49" s="64">
        <f t="shared" si="10"/>
        <v>83.599235178848247</v>
      </c>
      <c r="G49" s="36">
        <f t="shared" si="0"/>
        <v>2446261682.2429905</v>
      </c>
      <c r="H49" s="61">
        <f t="shared" si="1"/>
        <v>776227178.60548127</v>
      </c>
      <c r="I49" s="64">
        <f t="shared" si="2"/>
        <v>27462.639140817071</v>
      </c>
      <c r="J49" s="64">
        <f t="shared" si="2"/>
        <v>8714.2136313850915</v>
      </c>
      <c r="K49" s="64">
        <f t="shared" si="11"/>
        <v>3.657036133000104</v>
      </c>
      <c r="L49" s="64">
        <f t="shared" si="11"/>
        <v>11.525063292434762</v>
      </c>
      <c r="M49" s="64">
        <f t="shared" si="3"/>
        <v>9.7766128125603942</v>
      </c>
      <c r="N49" s="79">
        <f t="shared" si="4"/>
        <v>1.6045845272206314E-4</v>
      </c>
      <c r="O49" s="80">
        <f t="shared" si="5"/>
        <v>9.0035911072375145E-4</v>
      </c>
      <c r="P49" s="63">
        <f t="shared" si="12"/>
        <v>0.40616045845272231</v>
      </c>
      <c r="Q49" s="64">
        <f t="shared" si="12"/>
        <v>2.2790339990194957</v>
      </c>
      <c r="R49" s="64">
        <f t="shared" si="6"/>
        <v>1.8628398788935461</v>
      </c>
      <c r="S49" s="66">
        <f t="shared" si="13"/>
        <v>11.63945269145394</v>
      </c>
    </row>
    <row r="50" spans="1:19" x14ac:dyDescent="0.25">
      <c r="A50" s="65">
        <f t="shared" si="14"/>
        <v>2.9000000000000019E-2</v>
      </c>
      <c r="B50" s="63">
        <f t="shared" si="7"/>
        <v>8.700000000000005E-2</v>
      </c>
      <c r="C50" s="64">
        <f t="shared" si="8"/>
        <v>0.62703962703962701</v>
      </c>
      <c r="D50" s="28">
        <f t="shared" si="9"/>
        <v>0.33910914094865424</v>
      </c>
      <c r="E50" s="64">
        <f t="shared" si="10"/>
        <v>156.75990675990676</v>
      </c>
      <c r="F50" s="64">
        <f t="shared" si="10"/>
        <v>84.777285237163554</v>
      </c>
      <c r="G50" s="36">
        <f t="shared" si="0"/>
        <v>2452797202.7972026</v>
      </c>
      <c r="H50" s="61">
        <f t="shared" si="1"/>
        <v>796846795.69889426</v>
      </c>
      <c r="I50" s="64">
        <f t="shared" si="2"/>
        <v>27536.00931371417</v>
      </c>
      <c r="J50" s="64">
        <f t="shared" si="2"/>
        <v>8945.6970853298117</v>
      </c>
      <c r="K50" s="64">
        <f t="shared" si="11"/>
        <v>3.6472918969958137</v>
      </c>
      <c r="L50" s="64">
        <f t="shared" si="11"/>
        <v>11.226834833275399</v>
      </c>
      <c r="M50" s="64">
        <f t="shared" si="3"/>
        <v>9.5424919585466021</v>
      </c>
      <c r="N50" s="79">
        <f t="shared" si="4"/>
        <v>1.6535994297933013E-4</v>
      </c>
      <c r="O50" s="80">
        <f t="shared" si="5"/>
        <v>9.0195356635395499E-4</v>
      </c>
      <c r="P50" s="63">
        <f t="shared" si="12"/>
        <v>0.41856735566642944</v>
      </c>
      <c r="Q50" s="64">
        <f t="shared" si="12"/>
        <v>2.2830699648334485</v>
      </c>
      <c r="R50" s="64">
        <f t="shared" si="6"/>
        <v>1.8687360516852221</v>
      </c>
      <c r="S50" s="66">
        <f t="shared" si="13"/>
        <v>11.411228010231824</v>
      </c>
    </row>
    <row r="51" spans="1:19" x14ac:dyDescent="0.25">
      <c r="A51" s="65">
        <f t="shared" si="14"/>
        <v>3.000000000000002E-2</v>
      </c>
      <c r="B51" s="63">
        <f t="shared" si="7"/>
        <v>9.0000000000000052E-2</v>
      </c>
      <c r="C51" s="64">
        <f t="shared" si="8"/>
        <v>0.62790697674418594</v>
      </c>
      <c r="D51" s="28">
        <f t="shared" si="9"/>
        <v>0.3437049688440289</v>
      </c>
      <c r="E51" s="64">
        <f t="shared" si="10"/>
        <v>156.97674418604649</v>
      </c>
      <c r="F51" s="64">
        <f t="shared" si="10"/>
        <v>85.926242211007221</v>
      </c>
      <c r="G51" s="36">
        <f t="shared" si="0"/>
        <v>2459302325.5813947</v>
      </c>
      <c r="H51" s="61">
        <f t="shared" si="1"/>
        <v>817178076.67123127</v>
      </c>
      <c r="I51" s="64">
        <f t="shared" si="2"/>
        <v>27609.038229993141</v>
      </c>
      <c r="J51" s="64">
        <f t="shared" si="2"/>
        <v>9173.9435712502782</v>
      </c>
      <c r="K51" s="64">
        <f t="shared" si="11"/>
        <v>3.6376444122709994</v>
      </c>
      <c r="L51" s="64">
        <f t="shared" si="11"/>
        <v>10.947512688027523</v>
      </c>
      <c r="M51" s="64">
        <f t="shared" si="3"/>
        <v>9.3230975156371834</v>
      </c>
      <c r="N51" s="79">
        <f t="shared" si="4"/>
        <v>1.7021276595744701E-4</v>
      </c>
      <c r="O51" s="80">
        <f t="shared" si="5"/>
        <v>9.0351409457539234E-4</v>
      </c>
      <c r="P51" s="63">
        <f t="shared" si="12"/>
        <v>0.43085106382978777</v>
      </c>
      <c r="Q51" s="64">
        <f t="shared" si="12"/>
        <v>2.2870200518939621</v>
      </c>
      <c r="R51" s="64">
        <f t="shared" si="6"/>
        <v>1.8745380545463679</v>
      </c>
      <c r="S51" s="66">
        <f t="shared" si="13"/>
        <v>11.197635570183552</v>
      </c>
    </row>
    <row r="52" spans="1:19" x14ac:dyDescent="0.25">
      <c r="A52" s="65">
        <f t="shared" si="14"/>
        <v>3.1000000000000021E-2</v>
      </c>
      <c r="B52" s="63">
        <f t="shared" si="7"/>
        <v>9.3000000000000055E-2</v>
      </c>
      <c r="C52" s="64">
        <f t="shared" si="8"/>
        <v>0.62877030162412995</v>
      </c>
      <c r="D52" s="28">
        <f t="shared" si="9"/>
        <v>0.34819043507311004</v>
      </c>
      <c r="E52" s="64">
        <f t="shared" si="10"/>
        <v>157.19257540603249</v>
      </c>
      <c r="F52" s="64">
        <f t="shared" si="10"/>
        <v>87.047608768277513</v>
      </c>
      <c r="G52" s="36">
        <f t="shared" si="0"/>
        <v>2465777262.180974</v>
      </c>
      <c r="H52" s="61">
        <f t="shared" si="1"/>
        <v>837230000.03598189</v>
      </c>
      <c r="I52" s="64">
        <f t="shared" si="2"/>
        <v>27681.728264990084</v>
      </c>
      <c r="J52" s="64">
        <f t="shared" si="2"/>
        <v>9399.0538852623686</v>
      </c>
      <c r="K52" s="64">
        <f t="shared" si="11"/>
        <v>3.6280922449676005</v>
      </c>
      <c r="L52" s="64">
        <f t="shared" si="11"/>
        <v>10.685316295822838</v>
      </c>
      <c r="M52" s="64">
        <f t="shared" si="3"/>
        <v>9.1170442845216755</v>
      </c>
      <c r="N52" s="79">
        <f t="shared" si="4"/>
        <v>1.750176429075513E-4</v>
      </c>
      <c r="O52" s="80">
        <f t="shared" si="5"/>
        <v>9.0504236493549556E-4</v>
      </c>
      <c r="P52" s="63">
        <f t="shared" si="12"/>
        <v>0.4430134086097392</v>
      </c>
      <c r="Q52" s="64">
        <f t="shared" si="12"/>
        <v>2.2908884862429728</v>
      </c>
      <c r="R52" s="64">
        <f t="shared" si="6"/>
        <v>1.8802495801022543</v>
      </c>
      <c r="S52" s="66">
        <f t="shared" si="13"/>
        <v>10.997293864623931</v>
      </c>
    </row>
    <row r="53" spans="1:19" x14ac:dyDescent="0.25">
      <c r="A53" s="65">
        <f t="shared" si="14"/>
        <v>3.2000000000000021E-2</v>
      </c>
      <c r="B53" s="63">
        <f t="shared" si="7"/>
        <v>9.6000000000000058E-2</v>
      </c>
      <c r="C53" s="64">
        <f t="shared" si="8"/>
        <v>0.62962962962962954</v>
      </c>
      <c r="D53" s="28">
        <f t="shared" si="9"/>
        <v>0.35257106460403803</v>
      </c>
      <c r="E53" s="64">
        <f t="shared" si="10"/>
        <v>157.40740740740739</v>
      </c>
      <c r="F53" s="64">
        <f t="shared" si="10"/>
        <v>88.142766151009511</v>
      </c>
      <c r="G53" s="36">
        <f t="shared" si="0"/>
        <v>2472222222.2222214</v>
      </c>
      <c r="H53" s="61">
        <f t="shared" si="1"/>
        <v>857011048.58993685</v>
      </c>
      <c r="I53" s="64">
        <f t="shared" si="2"/>
        <v>27754.081772047215</v>
      </c>
      <c r="J53" s="64">
        <f t="shared" si="2"/>
        <v>9621.1232583828041</v>
      </c>
      <c r="K53" s="64">
        <f t="shared" si="11"/>
        <v>3.618633989421399</v>
      </c>
      <c r="L53" s="64">
        <f t="shared" si="11"/>
        <v>10.438683815635093</v>
      </c>
      <c r="M53" s="64">
        <f t="shared" si="3"/>
        <v>8.9231171875876072</v>
      </c>
      <c r="N53" s="79">
        <f t="shared" si="4"/>
        <v>1.7977528089887663E-4</v>
      </c>
      <c r="O53" s="80">
        <f t="shared" si="5"/>
        <v>9.0653991422098162E-4</v>
      </c>
      <c r="P53" s="63">
        <f t="shared" si="12"/>
        <v>0.45505617977528146</v>
      </c>
      <c r="Q53" s="64">
        <f t="shared" si="12"/>
        <v>2.2946791578718595</v>
      </c>
      <c r="R53" s="64">
        <f t="shared" si="6"/>
        <v>1.8858740516281753</v>
      </c>
      <c r="S53" s="66">
        <f t="shared" si="13"/>
        <v>10.808991239215782</v>
      </c>
    </row>
    <row r="54" spans="1:19" x14ac:dyDescent="0.25">
      <c r="A54" s="65">
        <f t="shared" si="14"/>
        <v>3.3000000000000022E-2</v>
      </c>
      <c r="B54" s="63">
        <f t="shared" si="7"/>
        <v>9.900000000000006E-2</v>
      </c>
      <c r="C54" s="64">
        <f t="shared" si="8"/>
        <v>0.63048498845265588</v>
      </c>
      <c r="D54" s="28">
        <f t="shared" si="9"/>
        <v>0.35685194965032241</v>
      </c>
      <c r="E54" s="64">
        <f t="shared" si="10"/>
        <v>157.62124711316397</v>
      </c>
      <c r="F54" s="64">
        <f t="shared" si="10"/>
        <v>89.212987412580603</v>
      </c>
      <c r="G54" s="36">
        <f t="shared" si="0"/>
        <v>2478637413.3949189</v>
      </c>
      <c r="H54" s="61">
        <f t="shared" si="1"/>
        <v>876529250.1115979</v>
      </c>
      <c r="I54" s="64">
        <f t="shared" si="2"/>
        <v>27826.101082766912</v>
      </c>
      <c r="J54" s="64">
        <f t="shared" si="2"/>
        <v>9840.2418134245709</v>
      </c>
      <c r="K54" s="64">
        <f t="shared" si="11"/>
        <v>3.6092682674724337</v>
      </c>
      <c r="L54" s="64">
        <f t="shared" si="11"/>
        <v>10.206239394289739</v>
      </c>
      <c r="M54" s="64">
        <f t="shared" si="3"/>
        <v>8.74024581055256</v>
      </c>
      <c r="N54" s="79">
        <f t="shared" si="4"/>
        <v>1.8448637316561856E-4</v>
      </c>
      <c r="O54" s="80">
        <f t="shared" si="5"/>
        <v>9.0800816083022281E-4</v>
      </c>
      <c r="P54" s="63">
        <f t="shared" si="12"/>
        <v>0.46698113207547198</v>
      </c>
      <c r="Q54" s="64">
        <f t="shared" si="12"/>
        <v>2.2983956571015018</v>
      </c>
      <c r="R54" s="64">
        <f t="shared" si="6"/>
        <v>1.891414651540162</v>
      </c>
      <c r="S54" s="66">
        <f t="shared" si="13"/>
        <v>10.631660462092722</v>
      </c>
    </row>
    <row r="55" spans="1:19" x14ac:dyDescent="0.25">
      <c r="A55" s="65">
        <f t="shared" si="14"/>
        <v>3.4000000000000023E-2</v>
      </c>
      <c r="B55" s="63">
        <f t="shared" si="7"/>
        <v>0.10200000000000006</v>
      </c>
      <c r="C55" s="64">
        <f t="shared" si="8"/>
        <v>0.63133640552995385</v>
      </c>
      <c r="D55" s="28">
        <f t="shared" si="9"/>
        <v>0.36103779543359105</v>
      </c>
      <c r="E55" s="64">
        <f t="shared" si="10"/>
        <v>157.83410138248846</v>
      </c>
      <c r="F55" s="64">
        <f t="shared" si="10"/>
        <v>90.259448858397761</v>
      </c>
      <c r="G55" s="36">
        <f t="shared" si="0"/>
        <v>2485023041.4746537</v>
      </c>
      <c r="H55" s="61">
        <f t="shared" si="1"/>
        <v>895792213.62350416</v>
      </c>
      <c r="I55" s="64">
        <f t="shared" si="2"/>
        <v>27897.788507262085</v>
      </c>
      <c r="J55" s="64">
        <f t="shared" si="2"/>
        <v>10056.494972091208</v>
      </c>
      <c r="K55" s="64">
        <f t="shared" si="11"/>
        <v>3.599993727795574</v>
      </c>
      <c r="L55" s="64">
        <f t="shared" si="11"/>
        <v>9.9867661570188755</v>
      </c>
      <c r="M55" s="64">
        <f t="shared" si="3"/>
        <v>8.567483394969253</v>
      </c>
      <c r="N55" s="79">
        <f t="shared" si="4"/>
        <v>1.8915159944367201E-4</v>
      </c>
      <c r="O55" s="80">
        <f t="shared" si="5"/>
        <v>9.0944841720244684E-4</v>
      </c>
      <c r="P55" s="63">
        <f t="shared" si="12"/>
        <v>0.47878998609179479</v>
      </c>
      <c r="Q55" s="64">
        <f t="shared" si="12"/>
        <v>2.3020413060436939</v>
      </c>
      <c r="R55" s="64">
        <f t="shared" si="6"/>
        <v>1.8968743460543831</v>
      </c>
      <c r="S55" s="66">
        <f t="shared" si="13"/>
        <v>10.464357741023637</v>
      </c>
    </row>
    <row r="56" spans="1:19" x14ac:dyDescent="0.25">
      <c r="A56" s="65">
        <f t="shared" si="14"/>
        <v>3.5000000000000024E-2</v>
      </c>
      <c r="B56" s="63">
        <f t="shared" si="7"/>
        <v>0.10500000000000007</v>
      </c>
      <c r="C56" s="64">
        <f t="shared" si="8"/>
        <v>0.63218390804597702</v>
      </c>
      <c r="D56" s="28">
        <f t="shared" si="9"/>
        <v>0.36513295991666028</v>
      </c>
      <c r="E56" s="64">
        <f t="shared" si="10"/>
        <v>158.04597701149424</v>
      </c>
      <c r="F56" s="64">
        <f t="shared" si="10"/>
        <v>91.283239979165074</v>
      </c>
      <c r="G56" s="36">
        <f t="shared" si="0"/>
        <v>2491379310.3448272</v>
      </c>
      <c r="H56" s="61">
        <f t="shared" si="1"/>
        <v>914807161.81687725</v>
      </c>
      <c r="I56" s="64">
        <f t="shared" si="2"/>
        <v>27969.14633440326</v>
      </c>
      <c r="J56" s="64">
        <f t="shared" si="2"/>
        <v>10269.963818987884</v>
      </c>
      <c r="K56" s="64">
        <f t="shared" si="11"/>
        <v>3.5908090452505301</v>
      </c>
      <c r="L56" s="64">
        <f t="shared" si="11"/>
        <v>9.7791837844477048</v>
      </c>
      <c r="M56" s="64">
        <f t="shared" si="3"/>
        <v>8.4039893979594442</v>
      </c>
      <c r="N56" s="79">
        <f t="shared" si="4"/>
        <v>1.9377162629757803E-4</v>
      </c>
      <c r="O56" s="80">
        <f t="shared" si="5"/>
        <v>9.1086190061570973E-4</v>
      </c>
      <c r="P56" s="63">
        <f t="shared" si="12"/>
        <v>0.49048442906574441</v>
      </c>
      <c r="Q56" s="64">
        <f t="shared" si="12"/>
        <v>2.3056191859335153</v>
      </c>
      <c r="R56" s="64">
        <f t="shared" si="6"/>
        <v>1.9022559066295661</v>
      </c>
      <c r="S56" s="66">
        <f t="shared" si="13"/>
        <v>10.306245304589011</v>
      </c>
    </row>
    <row r="57" spans="1:19" x14ac:dyDescent="0.25">
      <c r="A57" s="65">
        <f t="shared" si="14"/>
        <v>3.6000000000000025E-2</v>
      </c>
      <c r="B57" s="63">
        <f t="shared" si="7"/>
        <v>0.10800000000000007</v>
      </c>
      <c r="C57" s="64">
        <f t="shared" si="8"/>
        <v>0.6330275229357798</v>
      </c>
      <c r="D57" s="28">
        <f t="shared" si="9"/>
        <v>0.36914148844970518</v>
      </c>
      <c r="E57" s="64">
        <f t="shared" si="10"/>
        <v>158.25688073394494</v>
      </c>
      <c r="F57" s="64">
        <f t="shared" si="10"/>
        <v>92.285372112426302</v>
      </c>
      <c r="G57" s="36">
        <f t="shared" si="0"/>
        <v>2497706422.0183482</v>
      </c>
      <c r="H57" s="61">
        <f t="shared" si="1"/>
        <v>933580960.14152491</v>
      </c>
      <c r="I57" s="64">
        <f t="shared" ref="I57:J88" si="15">$F$5*G57*1000/1000000000000</f>
        <v>28040.176832062138</v>
      </c>
      <c r="J57" s="64">
        <f t="shared" si="15"/>
        <v>10480.725428195425</v>
      </c>
      <c r="K57" s="64">
        <f t="shared" si="11"/>
        <v>3.5817129202506872</v>
      </c>
      <c r="L57" s="64">
        <f t="shared" si="11"/>
        <v>9.5825297908604163</v>
      </c>
      <c r="M57" s="64">
        <f t="shared" si="3"/>
        <v>8.2490149307249201</v>
      </c>
      <c r="N57" s="79">
        <f t="shared" si="4"/>
        <v>1.9834710743801671E-4</v>
      </c>
      <c r="O57" s="80">
        <f t="shared" si="5"/>
        <v>9.1224974260806745E-4</v>
      </c>
      <c r="P57" s="63">
        <f t="shared" si="12"/>
        <v>0.50206611570247983</v>
      </c>
      <c r="Q57" s="64">
        <f t="shared" si="12"/>
        <v>2.3091321609766706</v>
      </c>
      <c r="R57" s="64">
        <f t="shared" si="6"/>
        <v>1.9075619286935173</v>
      </c>
      <c r="S57" s="66">
        <f t="shared" si="13"/>
        <v>10.156576859418438</v>
      </c>
    </row>
    <row r="58" spans="1:19" x14ac:dyDescent="0.25">
      <c r="A58" s="65">
        <f t="shared" si="14"/>
        <v>3.7000000000000026E-2</v>
      </c>
      <c r="B58" s="63">
        <f t="shared" si="7"/>
        <v>0.11100000000000007</v>
      </c>
      <c r="C58" s="64">
        <f t="shared" si="8"/>
        <v>0.63386727688787181</v>
      </c>
      <c r="D58" s="28">
        <f t="shared" si="9"/>
        <v>0.37306714410296443</v>
      </c>
      <c r="E58" s="64">
        <f t="shared" si="10"/>
        <v>158.46681922196797</v>
      </c>
      <c r="F58" s="64">
        <f t="shared" si="10"/>
        <v>93.266786025741112</v>
      </c>
      <c r="G58" s="36">
        <f t="shared" si="0"/>
        <v>2504004576.6590385</v>
      </c>
      <c r="H58" s="61">
        <f t="shared" si="1"/>
        <v>952120142.98593056</v>
      </c>
      <c r="I58" s="64">
        <f t="shared" si="15"/>
        <v>28110.882247351867</v>
      </c>
      <c r="J58" s="64">
        <f t="shared" si="15"/>
        <v>10688.853157177678</v>
      </c>
      <c r="K58" s="64">
        <f t="shared" si="11"/>
        <v>3.5727040781500889</v>
      </c>
      <c r="L58" s="64">
        <f t="shared" si="11"/>
        <v>9.3959438088145024</v>
      </c>
      <c r="M58" s="64">
        <f t="shared" si="3"/>
        <v>8.1018905353335207</v>
      </c>
      <c r="N58" s="79">
        <f t="shared" si="4"/>
        <v>2.028786840301578E-4</v>
      </c>
      <c r="O58" s="80">
        <f t="shared" si="5"/>
        <v>9.1361299723074065E-4</v>
      </c>
      <c r="P58" s="63">
        <f t="shared" si="12"/>
        <v>0.51353666895133687</v>
      </c>
      <c r="Q58" s="64">
        <f t="shared" si="12"/>
        <v>2.3125828992403119</v>
      </c>
      <c r="R58" s="64">
        <f t="shared" si="6"/>
        <v>1.9127948480649841</v>
      </c>
      <c r="S58" s="66">
        <f t="shared" si="13"/>
        <v>10.014685383398504</v>
      </c>
    </row>
    <row r="59" spans="1:19" x14ac:dyDescent="0.25">
      <c r="A59" s="65">
        <f t="shared" si="14"/>
        <v>3.8000000000000027E-2</v>
      </c>
      <c r="B59" s="63">
        <f t="shared" si="7"/>
        <v>0.11400000000000007</v>
      </c>
      <c r="C59" s="64">
        <f t="shared" si="8"/>
        <v>0.63470319634703187</v>
      </c>
      <c r="D59" s="28">
        <f t="shared" si="9"/>
        <v>0.37691343432421975</v>
      </c>
      <c r="E59" s="64">
        <f t="shared" si="10"/>
        <v>158.67579908675796</v>
      </c>
      <c r="F59" s="64">
        <f t="shared" si="10"/>
        <v>94.228358581054934</v>
      </c>
      <c r="G59" s="36">
        <f t="shared" si="0"/>
        <v>2510273972.6027389</v>
      </c>
      <c r="H59" s="61">
        <f t="shared" si="1"/>
        <v>970430937.30833745</v>
      </c>
      <c r="I59" s="64">
        <f t="shared" si="15"/>
        <v>28181.264806864012</v>
      </c>
      <c r="J59" s="64">
        <f t="shared" si="15"/>
        <v>10894.416912072822</v>
      </c>
      <c r="K59" s="64">
        <f t="shared" si="11"/>
        <v>3.5637812686479959</v>
      </c>
      <c r="L59" s="64">
        <f t="shared" si="11"/>
        <v>9.2186543305696134</v>
      </c>
      <c r="M59" s="64">
        <f t="shared" si="3"/>
        <v>7.9620158723648098</v>
      </c>
      <c r="N59" s="79">
        <f t="shared" si="4"/>
        <v>2.0736698499317899E-4</v>
      </c>
      <c r="O59" s="80">
        <f t="shared" si="5"/>
        <v>9.1495264830563966E-4</v>
      </c>
      <c r="P59" s="63">
        <f t="shared" si="12"/>
        <v>0.52489768076398435</v>
      </c>
      <c r="Q59" s="64">
        <f t="shared" si="12"/>
        <v>2.3159738910236505</v>
      </c>
      <c r="R59" s="64">
        <f t="shared" si="6"/>
        <v>1.9179569554103912</v>
      </c>
      <c r="S59" s="66">
        <f t="shared" si="13"/>
        <v>9.8799728277752017</v>
      </c>
    </row>
    <row r="60" spans="1:19" x14ac:dyDescent="0.25">
      <c r="A60" s="65">
        <f t="shared" si="14"/>
        <v>3.9000000000000028E-2</v>
      </c>
      <c r="B60" s="63">
        <f t="shared" si="7"/>
        <v>0.11700000000000008</v>
      </c>
      <c r="C60" s="64">
        <f t="shared" si="8"/>
        <v>0.63553530751708431</v>
      </c>
      <c r="D60" s="28">
        <f t="shared" si="9"/>
        <v>0.38068363445064179</v>
      </c>
      <c r="E60" s="64">
        <f t="shared" si="10"/>
        <v>158.88382687927108</v>
      </c>
      <c r="F60" s="64">
        <f t="shared" si="10"/>
        <v>95.170908612660455</v>
      </c>
      <c r="G60" s="36">
        <f t="shared" si="0"/>
        <v>2516514806.3781319</v>
      </c>
      <c r="H60" s="61">
        <f t="shared" si="1"/>
        <v>988519284.02661514</v>
      </c>
      <c r="I60" s="64">
        <f t="shared" si="15"/>
        <v>28251.326716902309</v>
      </c>
      <c r="J60" s="64">
        <f t="shared" si="15"/>
        <v>11097.483387823922</v>
      </c>
      <c r="K60" s="64">
        <f t="shared" si="11"/>
        <v>3.554943265210416</v>
      </c>
      <c r="L60" s="64">
        <f t="shared" si="11"/>
        <v>9.0499674688140619</v>
      </c>
      <c r="M60" s="64">
        <f t="shared" si="3"/>
        <v>7.828850979124363</v>
      </c>
      <c r="N60" s="79">
        <f t="shared" si="4"/>
        <v>2.1181262729124249E-4</v>
      </c>
      <c r="O60" s="80">
        <f t="shared" si="5"/>
        <v>9.1626961583032732E-4</v>
      </c>
      <c r="P60" s="63">
        <f t="shared" si="12"/>
        <v>0.53615071283095761</v>
      </c>
      <c r="Q60" s="64">
        <f t="shared" si="12"/>
        <v>2.3193074650705161</v>
      </c>
      <c r="R60" s="64">
        <f t="shared" si="6"/>
        <v>1.9230504090172809</v>
      </c>
      <c r="S60" s="66">
        <f t="shared" si="13"/>
        <v>9.7519013881416434</v>
      </c>
    </row>
    <row r="61" spans="1:19" x14ac:dyDescent="0.25">
      <c r="A61" s="65">
        <f t="shared" si="14"/>
        <v>4.0000000000000029E-2</v>
      </c>
      <c r="B61" s="63">
        <f t="shared" si="7"/>
        <v>0.12000000000000008</v>
      </c>
      <c r="C61" s="64">
        <f t="shared" si="8"/>
        <v>0.63636363636363635</v>
      </c>
      <c r="D61" s="28">
        <f t="shared" si="9"/>
        <v>0.38438080851673972</v>
      </c>
      <c r="E61" s="64">
        <f t="shared" si="10"/>
        <v>159.09090909090909</v>
      </c>
      <c r="F61" s="64">
        <f t="shared" si="10"/>
        <v>96.095202129184926</v>
      </c>
      <c r="G61" s="36">
        <f t="shared" si="0"/>
        <v>2522727272.7272725</v>
      </c>
      <c r="H61" s="61">
        <f t="shared" si="1"/>
        <v>1006390857.4306406</v>
      </c>
      <c r="I61" s="64">
        <f t="shared" si="15"/>
        <v>28321.070163713153</v>
      </c>
      <c r="J61" s="64">
        <f t="shared" si="15"/>
        <v>11298.116286109504</v>
      </c>
      <c r="K61" s="64">
        <f t="shared" si="11"/>
        <v>3.5461888645080566</v>
      </c>
      <c r="L61" s="64">
        <f t="shared" si="11"/>
        <v>8.8892573861172899</v>
      </c>
      <c r="M61" s="64">
        <f t="shared" si="3"/>
        <v>7.7019088257596833</v>
      </c>
      <c r="N61" s="79">
        <f t="shared" si="4"/>
        <v>2.162162162162164E-4</v>
      </c>
      <c r="O61" s="80">
        <f t="shared" si="5"/>
        <v>9.175647616498074E-4</v>
      </c>
      <c r="P61" s="63">
        <f t="shared" si="12"/>
        <v>0.5472972972972977</v>
      </c>
      <c r="Q61" s="64">
        <f t="shared" si="12"/>
        <v>2.3225858029260751</v>
      </c>
      <c r="R61" s="64">
        <f t="shared" si="6"/>
        <v>1.9280772461196802</v>
      </c>
      <c r="S61" s="66">
        <f t="shared" si="13"/>
        <v>9.6299860718793635</v>
      </c>
    </row>
    <row r="62" spans="1:19" x14ac:dyDescent="0.25">
      <c r="A62" s="65">
        <f t="shared" si="14"/>
        <v>4.1000000000000029E-2</v>
      </c>
      <c r="B62" s="63">
        <f t="shared" si="7"/>
        <v>0.12300000000000008</v>
      </c>
      <c r="C62" s="64">
        <f t="shared" si="8"/>
        <v>0.63718820861678005</v>
      </c>
      <c r="D62" s="28">
        <f t="shared" si="9"/>
        <v>0.38800782772869552</v>
      </c>
      <c r="E62" s="64">
        <f t="shared" si="10"/>
        <v>159.297052154195</v>
      </c>
      <c r="F62" s="64">
        <f t="shared" si="10"/>
        <v>97.001956932173883</v>
      </c>
      <c r="G62" s="36">
        <f t="shared" si="0"/>
        <v>2528911564.6258502</v>
      </c>
      <c r="H62" s="61">
        <f t="shared" si="1"/>
        <v>1024051082.8440994</v>
      </c>
      <c r="I62" s="64">
        <f t="shared" si="15"/>
        <v>28390.497313713066</v>
      </c>
      <c r="J62" s="64">
        <f t="shared" si="15"/>
        <v>11496.376513621472</v>
      </c>
      <c r="K62" s="64">
        <f t="shared" si="11"/>
        <v>3.5375168858701449</v>
      </c>
      <c r="L62" s="64">
        <f t="shared" si="11"/>
        <v>8.7359581104980641</v>
      </c>
      <c r="M62" s="64">
        <f t="shared" si="3"/>
        <v>7.5807489494696378</v>
      </c>
      <c r="N62" s="79">
        <f t="shared" si="4"/>
        <v>2.2057834566240774E-4</v>
      </c>
      <c r="O62" s="80">
        <f t="shared" si="5"/>
        <v>9.1883889449524562E-4</v>
      </c>
      <c r="P62" s="63">
        <f t="shared" si="12"/>
        <v>0.55833893745796959</v>
      </c>
      <c r="Q62" s="64">
        <f t="shared" si="12"/>
        <v>2.3258109516910901</v>
      </c>
      <c r="R62" s="64">
        <f t="shared" si="6"/>
        <v>1.9330393929726188</v>
      </c>
      <c r="S62" s="66">
        <f t="shared" si="13"/>
        <v>9.5137883424422576</v>
      </c>
    </row>
    <row r="63" spans="1:19" x14ac:dyDescent="0.25">
      <c r="A63" s="65">
        <f t="shared" si="14"/>
        <v>4.200000000000003E-2</v>
      </c>
      <c r="B63" s="63">
        <f t="shared" si="7"/>
        <v>0.12600000000000008</v>
      </c>
      <c r="C63" s="64">
        <f t="shared" si="8"/>
        <v>0.63800904977375561</v>
      </c>
      <c r="D63" s="28">
        <f t="shared" si="9"/>
        <v>0.39156738691691156</v>
      </c>
      <c r="E63" s="64">
        <f t="shared" si="10"/>
        <v>159.50226244343889</v>
      </c>
      <c r="F63" s="64">
        <f t="shared" si="10"/>
        <v>97.891846729227893</v>
      </c>
      <c r="G63" s="36">
        <f t="shared" si="0"/>
        <v>2535067873.3031669</v>
      </c>
      <c r="H63" s="61">
        <f t="shared" si="1"/>
        <v>1041505152.7317237</v>
      </c>
      <c r="I63" s="64">
        <f t="shared" si="15"/>
        <v>28459.610313712965</v>
      </c>
      <c r="J63" s="64">
        <f t="shared" si="15"/>
        <v>11692.322362890927</v>
      </c>
      <c r="K63" s="64">
        <f t="shared" si="11"/>
        <v>3.528926170753607</v>
      </c>
      <c r="L63" s="64">
        <f t="shared" si="11"/>
        <v>8.5895565079749616</v>
      </c>
      <c r="M63" s="64">
        <f t="shared" si="3"/>
        <v>7.4649719885924384</v>
      </c>
      <c r="N63" s="79">
        <f t="shared" si="4"/>
        <v>2.248995983935746E-4</v>
      </c>
      <c r="O63" s="80">
        <f t="shared" si="5"/>
        <v>9.2009277447396777E-4</v>
      </c>
      <c r="P63" s="63">
        <f t="shared" si="12"/>
        <v>0.56927710843373569</v>
      </c>
      <c r="Q63" s="64">
        <f t="shared" si="12"/>
        <v>2.3289848353872307</v>
      </c>
      <c r="R63" s="64">
        <f t="shared" si="6"/>
        <v>1.9379386738420097</v>
      </c>
      <c r="S63" s="66">
        <f t="shared" si="13"/>
        <v>9.4029106624344472</v>
      </c>
    </row>
    <row r="64" spans="1:19" x14ac:dyDescent="0.25">
      <c r="A64" s="65">
        <f t="shared" si="14"/>
        <v>4.3000000000000031E-2</v>
      </c>
      <c r="B64" s="63">
        <f t="shared" si="7"/>
        <v>0.12900000000000009</v>
      </c>
      <c r="C64" s="64">
        <f t="shared" si="8"/>
        <v>0.63882618510158018</v>
      </c>
      <c r="D64" s="28">
        <f t="shared" si="9"/>
        <v>0.39506201923054884</v>
      </c>
      <c r="E64" s="64">
        <f t="shared" si="10"/>
        <v>159.70654627539506</v>
      </c>
      <c r="F64" s="64">
        <f t="shared" si="10"/>
        <v>98.765504807637214</v>
      </c>
      <c r="G64" s="36">
        <f t="shared" si="0"/>
        <v>2541196388.2618508</v>
      </c>
      <c r="H64" s="61">
        <f t="shared" si="1"/>
        <v>1058758041.4219053</v>
      </c>
      <c r="I64" s="64">
        <f t="shared" si="15"/>
        <v>28528.41129113952</v>
      </c>
      <c r="J64" s="64">
        <f t="shared" si="15"/>
        <v>11886.009677569667</v>
      </c>
      <c r="K64" s="64">
        <f t="shared" si="11"/>
        <v>3.5204155822270944</v>
      </c>
      <c r="L64" s="64">
        <f t="shared" si="11"/>
        <v>8.4495862253114247</v>
      </c>
      <c r="M64" s="64">
        <f t="shared" si="3"/>
        <v>7.3542149712926843</v>
      </c>
      <c r="N64" s="79">
        <f t="shared" si="4"/>
        <v>2.2918054630246515E-4</v>
      </c>
      <c r="O64" s="80">
        <f t="shared" si="5"/>
        <v>9.2132711708210573E-4</v>
      </c>
      <c r="P64" s="63">
        <f t="shared" si="12"/>
        <v>0.58011325782811496</v>
      </c>
      <c r="Q64" s="64">
        <f t="shared" si="12"/>
        <v>2.33210926511408</v>
      </c>
      <c r="R64" s="64">
        <f t="shared" si="6"/>
        <v>1.9427768190505321</v>
      </c>
      <c r="S64" s="66">
        <f t="shared" si="13"/>
        <v>9.2969917903432169</v>
      </c>
    </row>
    <row r="65" spans="1:19" x14ac:dyDescent="0.25">
      <c r="A65" s="65">
        <f t="shared" si="14"/>
        <v>4.4000000000000032E-2</v>
      </c>
      <c r="B65" s="63">
        <f t="shared" si="7"/>
        <v>0.13200000000000009</v>
      </c>
      <c r="C65" s="64">
        <f t="shared" si="8"/>
        <v>0.63963963963963955</v>
      </c>
      <c r="D65" s="28">
        <f t="shared" si="9"/>
        <v>0.39849410929811474</v>
      </c>
      <c r="E65" s="64">
        <f t="shared" si="10"/>
        <v>159.90990990990989</v>
      </c>
      <c r="F65" s="64">
        <f t="shared" si="10"/>
        <v>99.623527324528681</v>
      </c>
      <c r="G65" s="36">
        <f t="shared" si="0"/>
        <v>2547297297.297297</v>
      </c>
      <c r="H65" s="61">
        <f t="shared" si="1"/>
        <v>1075814518.5925777</v>
      </c>
      <c r="I65" s="64">
        <f t="shared" si="15"/>
        <v>28596.902354253332</v>
      </c>
      <c r="J65" s="64">
        <f t="shared" si="15"/>
        <v>12077.492003827694</v>
      </c>
      <c r="K65" s="64">
        <f t="shared" si="11"/>
        <v>3.5119840044693977</v>
      </c>
      <c r="L65" s="64">
        <f t="shared" si="11"/>
        <v>8.3156224498994717</v>
      </c>
      <c r="M65" s="64">
        <f t="shared" si="3"/>
        <v>7.2481472398038997</v>
      </c>
      <c r="N65" s="79">
        <f t="shared" si="4"/>
        <v>2.3342175066313022E-4</v>
      </c>
      <c r="O65" s="80">
        <f t="shared" si="5"/>
        <v>9.2254259680053232E-4</v>
      </c>
      <c r="P65" s="63">
        <f t="shared" si="12"/>
        <v>0.59084880636604842</v>
      </c>
      <c r="Q65" s="64">
        <f t="shared" si="12"/>
        <v>2.3351859481513473</v>
      </c>
      <c r="R65" s="64">
        <f t="shared" si="6"/>
        <v>1.9475554721990587</v>
      </c>
      <c r="S65" s="66">
        <f t="shared" si="13"/>
        <v>9.1957027120029586</v>
      </c>
    </row>
    <row r="66" spans="1:19" x14ac:dyDescent="0.25">
      <c r="A66" s="65">
        <f t="shared" si="14"/>
        <v>4.5000000000000033E-2</v>
      </c>
      <c r="B66" s="63">
        <f t="shared" si="7"/>
        <v>0.13500000000000009</v>
      </c>
      <c r="C66" s="64">
        <f t="shared" si="8"/>
        <v>0.6404494382022472</v>
      </c>
      <c r="D66" s="28">
        <f t="shared" si="9"/>
        <v>0.40186590504519848</v>
      </c>
      <c r="E66" s="64">
        <f t="shared" si="10"/>
        <v>160.11235955056179</v>
      </c>
      <c r="F66" s="64">
        <f t="shared" si="10"/>
        <v>100.46647626129962</v>
      </c>
      <c r="G66" s="36">
        <f t="shared" si="0"/>
        <v>2553370786.5168533</v>
      </c>
      <c r="H66" s="61">
        <f t="shared" si="1"/>
        <v>1092679161.6494555</v>
      </c>
      <c r="I66" s="64">
        <f t="shared" si="15"/>
        <v>28665.085592364383</v>
      </c>
      <c r="J66" s="64">
        <f t="shared" si="15"/>
        <v>12266.820729315908</v>
      </c>
      <c r="K66" s="64">
        <f t="shared" si="11"/>
        <v>3.5036303422817383</v>
      </c>
      <c r="L66" s="64">
        <f t="shared" si="11"/>
        <v>8.1872773607503273</v>
      </c>
      <c r="M66" s="64">
        <f t="shared" si="3"/>
        <v>7.1464669122017517</v>
      </c>
      <c r="N66" s="79">
        <f t="shared" si="4"/>
        <v>2.3762376237623789E-4</v>
      </c>
      <c r="O66" s="80">
        <f t="shared" si="5"/>
        <v>9.2373985032583635E-4</v>
      </c>
      <c r="P66" s="63">
        <f t="shared" si="12"/>
        <v>0.60148514851485213</v>
      </c>
      <c r="Q66" s="64">
        <f t="shared" si="12"/>
        <v>2.3382164961372736</v>
      </c>
      <c r="R66" s="64">
        <f t="shared" si="6"/>
        <v>1.9522761966656244</v>
      </c>
      <c r="S66" s="66">
        <f t="shared" si="13"/>
        <v>9.0987431088673763</v>
      </c>
    </row>
    <row r="67" spans="1:19" x14ac:dyDescent="0.25">
      <c r="A67" s="65">
        <f t="shared" si="14"/>
        <v>4.6000000000000034E-2</v>
      </c>
      <c r="B67" s="63">
        <f t="shared" si="7"/>
        <v>0.13800000000000009</v>
      </c>
      <c r="C67" s="64">
        <f t="shared" si="8"/>
        <v>0.64125560538116588</v>
      </c>
      <c r="D67" s="28">
        <f t="shared" si="9"/>
        <v>0.40517952833294452</v>
      </c>
      <c r="E67" s="64">
        <f t="shared" si="10"/>
        <v>160.31390134529147</v>
      </c>
      <c r="F67" s="64">
        <f t="shared" si="10"/>
        <v>101.29488208323613</v>
      </c>
      <c r="G67" s="36">
        <f t="shared" si="0"/>
        <v>2559417040.3587437</v>
      </c>
      <c r="H67" s="61">
        <f t="shared" si="1"/>
        <v>1109356367.1097376</v>
      </c>
      <c r="I67" s="64">
        <f t="shared" si="15"/>
        <v>28732.963076044449</v>
      </c>
      <c r="J67" s="64">
        <f t="shared" si="15"/>
        <v>12454.045210963781</v>
      </c>
      <c r="K67" s="64">
        <f t="shared" si="11"/>
        <v>3.4953535206135449</v>
      </c>
      <c r="L67" s="64">
        <f t="shared" si="11"/>
        <v>8.0641961663264947</v>
      </c>
      <c r="M67" s="64">
        <f t="shared" si="3"/>
        <v>7.0488978006125063</v>
      </c>
      <c r="N67" s="79">
        <f t="shared" si="4"/>
        <v>2.417871222076218E-4</v>
      </c>
      <c r="O67" s="80">
        <f t="shared" si="5"/>
        <v>9.2491947948063907E-4</v>
      </c>
      <c r="P67" s="63">
        <f t="shared" si="12"/>
        <v>0.61202365308804274</v>
      </c>
      <c r="Q67" s="64">
        <f t="shared" si="12"/>
        <v>2.3412024324353675</v>
      </c>
      <c r="R67" s="64">
        <f t="shared" si="6"/>
        <v>1.9569404814692954</v>
      </c>
      <c r="S67" s="66">
        <f t="shared" si="13"/>
        <v>9.0058382820818021</v>
      </c>
    </row>
    <row r="68" spans="1:19" x14ac:dyDescent="0.25">
      <c r="A68" s="65">
        <f t="shared" si="14"/>
        <v>4.7000000000000035E-2</v>
      </c>
      <c r="B68" s="63">
        <f t="shared" si="7"/>
        <v>0.1410000000000001</v>
      </c>
      <c r="C68" s="64">
        <f t="shared" si="8"/>
        <v>0.64205816554809847</v>
      </c>
      <c r="D68" s="28">
        <f t="shared" si="9"/>
        <v>0.40843698455782906</v>
      </c>
      <c r="E68" s="64">
        <f t="shared" si="10"/>
        <v>160.51454138702462</v>
      </c>
      <c r="F68" s="64">
        <f t="shared" si="10"/>
        <v>102.10924613945727</v>
      </c>
      <c r="G68" s="36">
        <f t="shared" si="0"/>
        <v>2565436241.6107378</v>
      </c>
      <c r="H68" s="61">
        <f t="shared" si="1"/>
        <v>1125850361.090605</v>
      </c>
      <c r="I68" s="64">
        <f t="shared" si="15"/>
        <v>28800.536857336683</v>
      </c>
      <c r="J68" s="64">
        <f t="shared" si="15"/>
        <v>12639.212892727099</v>
      </c>
      <c r="K68" s="64">
        <f t="shared" si="11"/>
        <v>3.4871524841012409</v>
      </c>
      <c r="L68" s="64">
        <f t="shared" si="11"/>
        <v>7.9460536425730917</v>
      </c>
      <c r="M68" s="64">
        <f t="shared" si="3"/>
        <v>6.9551867184682354</v>
      </c>
      <c r="N68" s="79">
        <f t="shared" si="4"/>
        <v>2.4591236102027486E-4</v>
      </c>
      <c r="O68" s="80">
        <f t="shared" si="5"/>
        <v>9.2608205384136241E-4</v>
      </c>
      <c r="P68" s="63">
        <f t="shared" si="12"/>
        <v>0.62246566383257074</v>
      </c>
      <c r="Q68" s="64">
        <f t="shared" si="12"/>
        <v>2.3441451987859487</v>
      </c>
      <c r="R68" s="64">
        <f t="shared" si="6"/>
        <v>1.961549746574087</v>
      </c>
      <c r="S68" s="66">
        <f t="shared" si="13"/>
        <v>8.9167364650423231</v>
      </c>
    </row>
    <row r="69" spans="1:19" x14ac:dyDescent="0.25">
      <c r="A69" s="65">
        <f t="shared" si="14"/>
        <v>4.8000000000000036E-2</v>
      </c>
      <c r="B69" s="63">
        <f t="shared" si="7"/>
        <v>0.1440000000000001</v>
      </c>
      <c r="C69" s="64">
        <f t="shared" si="8"/>
        <v>0.64285714285714279</v>
      </c>
      <c r="D69" s="28">
        <f t="shared" si="9"/>
        <v>0.41164017133393088</v>
      </c>
      <c r="E69" s="64">
        <f t="shared" si="10"/>
        <v>160.71428571428569</v>
      </c>
      <c r="F69" s="64">
        <f t="shared" si="10"/>
        <v>102.91004283348272</v>
      </c>
      <c r="G69" s="36">
        <f t="shared" si="0"/>
        <v>2571428571.4285712</v>
      </c>
      <c r="H69" s="61">
        <f t="shared" si="1"/>
        <v>1142165208.9900794</v>
      </c>
      <c r="I69" s="64">
        <f t="shared" si="15"/>
        <v>28867.80896996244</v>
      </c>
      <c r="J69" s="64">
        <f t="shared" si="15"/>
        <v>12822.369414268882</v>
      </c>
      <c r="K69" s="64">
        <f t="shared" si="11"/>
        <v>3.479026196619647</v>
      </c>
      <c r="L69" s="64">
        <f t="shared" si="11"/>
        <v>7.8325510988436502</v>
      </c>
      <c r="M69" s="64">
        <f t="shared" si="3"/>
        <v>6.8651011205716497</v>
      </c>
      <c r="N69" s="79">
        <f t="shared" si="4"/>
        <v>2.5000000000000028E-4</v>
      </c>
      <c r="O69" s="80">
        <f t="shared" si="5"/>
        <v>9.2722811311627329E-4</v>
      </c>
      <c r="P69" s="63">
        <f t="shared" si="12"/>
        <v>0.63281250000000067</v>
      </c>
      <c r="Q69" s="64">
        <f t="shared" si="12"/>
        <v>2.3470461613255669</v>
      </c>
      <c r="R69" s="64">
        <f t="shared" si="6"/>
        <v>1.9661053476976633</v>
      </c>
      <c r="S69" s="66">
        <f t="shared" si="13"/>
        <v>8.831206468269313</v>
      </c>
    </row>
    <row r="70" spans="1:19" x14ac:dyDescent="0.25">
      <c r="A70" s="65">
        <f t="shared" si="14"/>
        <v>4.9000000000000037E-2</v>
      </c>
      <c r="B70" s="63">
        <f t="shared" si="7"/>
        <v>0.1470000000000001</v>
      </c>
      <c r="C70" s="64">
        <f t="shared" si="8"/>
        <v>0.64365256124721604</v>
      </c>
      <c r="D70" s="28">
        <f t="shared" si="9"/>
        <v>0.4147908863625327</v>
      </c>
      <c r="E70" s="64">
        <f t="shared" si="10"/>
        <v>160.913140311804</v>
      </c>
      <c r="F70" s="64">
        <f t="shared" si="10"/>
        <v>103.69772159063318</v>
      </c>
      <c r="G70" s="36">
        <f t="shared" si="0"/>
        <v>2577394209.3541198</v>
      </c>
      <c r="H70" s="61">
        <f t="shared" si="1"/>
        <v>1158304824.4375782</v>
      </c>
      <c r="I70" s="64">
        <f t="shared" si="15"/>
        <v>28934.781429525265</v>
      </c>
      <c r="J70" s="64">
        <f t="shared" si="15"/>
        <v>13003.558711441625</v>
      </c>
      <c r="K70" s="64">
        <f t="shared" si="11"/>
        <v>3.4709736408455991</v>
      </c>
      <c r="L70" s="64">
        <f t="shared" si="11"/>
        <v>7.7234137111360566</v>
      </c>
      <c r="M70" s="64">
        <f t="shared" si="3"/>
        <v>6.778427028849288</v>
      </c>
      <c r="N70" s="79">
        <f t="shared" si="4"/>
        <v>2.5405055087491927E-4</v>
      </c>
      <c r="O70" s="80">
        <f t="shared" si="5"/>
        <v>9.2835816930226091E-4</v>
      </c>
      <c r="P70" s="63">
        <f t="shared" si="12"/>
        <v>0.64306545690213945</v>
      </c>
      <c r="Q70" s="64">
        <f t="shared" si="12"/>
        <v>2.3499066160463475</v>
      </c>
      <c r="R70" s="64">
        <f t="shared" si="6"/>
        <v>1.9706085806809679</v>
      </c>
      <c r="S70" s="66">
        <f t="shared" si="13"/>
        <v>8.7490356095302566</v>
      </c>
    </row>
    <row r="71" spans="1:19" x14ac:dyDescent="0.25">
      <c r="A71" s="65">
        <f t="shared" si="14"/>
        <v>5.0000000000000037E-2</v>
      </c>
      <c r="B71" s="63">
        <f t="shared" si="7"/>
        <v>0.15000000000000011</v>
      </c>
      <c r="C71" s="64">
        <f t="shared" si="8"/>
        <v>0.64444444444444438</v>
      </c>
      <c r="D71" s="28">
        <f t="shared" si="9"/>
        <v>0.41789083458002746</v>
      </c>
      <c r="E71" s="64">
        <f t="shared" si="10"/>
        <v>161.11111111111109</v>
      </c>
      <c r="F71" s="64">
        <f t="shared" si="10"/>
        <v>104.47270864500686</v>
      </c>
      <c r="G71" s="36">
        <f t="shared" si="0"/>
        <v>2583333333.333333</v>
      </c>
      <c r="H71" s="61">
        <f t="shared" si="1"/>
        <v>1174272977.5827212</v>
      </c>
      <c r="I71" s="64">
        <f t="shared" si="15"/>
        <v>29001.456233712262</v>
      </c>
      <c r="J71" s="64">
        <f t="shared" si="15"/>
        <v>13182.823109340494</v>
      </c>
      <c r="K71" s="64">
        <f t="shared" si="11"/>
        <v>3.4629938178333814</v>
      </c>
      <c r="L71" s="64">
        <f t="shared" si="11"/>
        <v>7.6183881716770845</v>
      </c>
      <c r="M71" s="64">
        <f t="shared" si="3"/>
        <v>6.6949672041562618</v>
      </c>
      <c r="N71" s="79">
        <f t="shared" si="4"/>
        <v>2.5806451612903254E-4</v>
      </c>
      <c r="O71" s="80">
        <f t="shared" si="5"/>
        <v>9.294727086450068E-4</v>
      </c>
      <c r="P71" s="63">
        <f t="shared" si="12"/>
        <v>0.65322580645161366</v>
      </c>
      <c r="Q71" s="64">
        <f t="shared" si="12"/>
        <v>2.3527277937576736</v>
      </c>
      <c r="R71" s="64">
        <f t="shared" si="6"/>
        <v>1.975060685467438</v>
      </c>
      <c r="S71" s="66">
        <f t="shared" si="13"/>
        <v>8.6700278896237002</v>
      </c>
    </row>
    <row r="72" spans="1:19" x14ac:dyDescent="0.25">
      <c r="A72" s="65">
        <f t="shared" si="14"/>
        <v>5.1000000000000038E-2</v>
      </c>
      <c r="B72" s="63">
        <f t="shared" si="7"/>
        <v>0.15300000000000011</v>
      </c>
      <c r="C72" s="64">
        <f t="shared" si="8"/>
        <v>0.64523281596452331</v>
      </c>
      <c r="D72" s="28">
        <f t="shared" si="9"/>
        <v>0.42094163466331674</v>
      </c>
      <c r="E72" s="64">
        <f t="shared" si="10"/>
        <v>161.30820399113082</v>
      </c>
      <c r="F72" s="64">
        <f t="shared" si="10"/>
        <v>105.23540866582918</v>
      </c>
      <c r="G72" s="36">
        <f t="shared" si="0"/>
        <v>2589246119.7339244</v>
      </c>
      <c r="H72" s="61">
        <f t="shared" si="1"/>
        <v>1190073302.7832456</v>
      </c>
      <c r="I72" s="64">
        <f t="shared" si="15"/>
        <v>29067.835362492668</v>
      </c>
      <c r="J72" s="64">
        <f t="shared" si="15"/>
        <v>13360.203408610723</v>
      </c>
      <c r="K72" s="64">
        <f t="shared" si="11"/>
        <v>3.45508574660162</v>
      </c>
      <c r="L72" s="64">
        <f t="shared" si="11"/>
        <v>7.5172406118294628</v>
      </c>
      <c r="M72" s="64">
        <f t="shared" si="3"/>
        <v>6.6145395306677202</v>
      </c>
      <c r="N72" s="79">
        <f t="shared" si="4"/>
        <v>2.620423892100195E-4</v>
      </c>
      <c r="O72" s="80">
        <f t="shared" si="5"/>
        <v>9.305721934240493E-4</v>
      </c>
      <c r="P72" s="63">
        <f t="shared" si="12"/>
        <v>0.66329479768786193</v>
      </c>
      <c r="Q72" s="64">
        <f t="shared" si="12"/>
        <v>2.3555108646046246</v>
      </c>
      <c r="R72" s="64">
        <f t="shared" si="6"/>
        <v>1.9794628497342328</v>
      </c>
      <c r="S72" s="66">
        <f t="shared" si="13"/>
        <v>8.5940023804019532</v>
      </c>
    </row>
    <row r="73" spans="1:19" x14ac:dyDescent="0.25">
      <c r="A73" s="65">
        <f t="shared" si="14"/>
        <v>5.2000000000000039E-2</v>
      </c>
      <c r="B73" s="63">
        <f t="shared" si="7"/>
        <v>0.15600000000000011</v>
      </c>
      <c r="C73" s="64">
        <f t="shared" si="8"/>
        <v>0.64601769911504425</v>
      </c>
      <c r="D73" s="28">
        <f t="shared" si="9"/>
        <v>0.42394482496182356</v>
      </c>
      <c r="E73" s="64">
        <f t="shared" si="10"/>
        <v>161.50442477876106</v>
      </c>
      <c r="F73" s="64">
        <f t="shared" si="10"/>
        <v>105.98620624045589</v>
      </c>
      <c r="G73" s="36">
        <f t="shared" si="0"/>
        <v>2595132743.3628311</v>
      </c>
      <c r="H73" s="61">
        <f t="shared" si="1"/>
        <v>1205709305.7462521</v>
      </c>
      <c r="I73" s="64">
        <f t="shared" si="15"/>
        <v>29133.920778313855</v>
      </c>
      <c r="J73" s="64">
        <f t="shared" si="15"/>
        <v>13535.738965617882</v>
      </c>
      <c r="K73" s="64">
        <f t="shared" si="11"/>
        <v>3.4472484637312695</v>
      </c>
      <c r="L73" s="64">
        <f t="shared" si="11"/>
        <v>7.4197547618654474</v>
      </c>
      <c r="M73" s="64">
        <f t="shared" si="3"/>
        <v>6.5369755845022972</v>
      </c>
      <c r="N73" s="79">
        <f t="shared" si="4"/>
        <v>2.659846547314581E-4</v>
      </c>
      <c r="O73" s="80">
        <f t="shared" si="5"/>
        <v>9.3165706358150238E-4</v>
      </c>
      <c r="P73" s="63">
        <f t="shared" si="12"/>
        <v>0.67327365728900335</v>
      </c>
      <c r="Q73" s="64">
        <f t="shared" si="12"/>
        <v>2.3582569421906778</v>
      </c>
      <c r="R73" s="64">
        <f t="shared" si="6"/>
        <v>1.9838162122125278</v>
      </c>
      <c r="S73" s="66">
        <f t="shared" si="13"/>
        <v>8.5207917967148248</v>
      </c>
    </row>
    <row r="74" spans="1:19" x14ac:dyDescent="0.25">
      <c r="A74" s="65">
        <f t="shared" si="14"/>
        <v>5.300000000000004E-2</v>
      </c>
      <c r="B74" s="63">
        <f t="shared" si="7"/>
        <v>0.15900000000000011</v>
      </c>
      <c r="C74" s="64">
        <f t="shared" si="8"/>
        <v>0.64679911699779247</v>
      </c>
      <c r="D74" s="28">
        <f t="shared" si="9"/>
        <v>0.42690186891663023</v>
      </c>
      <c r="E74" s="64">
        <f t="shared" si="10"/>
        <v>161.69977924944811</v>
      </c>
      <c r="F74" s="64">
        <f t="shared" si="10"/>
        <v>106.72546722915756</v>
      </c>
      <c r="G74" s="36">
        <f t="shared" si="0"/>
        <v>2600993377.4834433</v>
      </c>
      <c r="H74" s="61">
        <f t="shared" si="1"/>
        <v>1221184370.1711495</v>
      </c>
      <c r="I74" s="64">
        <f t="shared" si="15"/>
        <v>29199.714426294784</v>
      </c>
      <c r="J74" s="64">
        <f t="shared" si="15"/>
        <v>13709.467767024031</v>
      </c>
      <c r="K74" s="64">
        <f t="shared" si="11"/>
        <v>3.4394810229743387</v>
      </c>
      <c r="L74" s="64">
        <f t="shared" si="11"/>
        <v>7.3257303166125833</v>
      </c>
      <c r="M74" s="64">
        <f t="shared" si="3"/>
        <v>6.4621193624707516</v>
      </c>
      <c r="N74" s="79">
        <f t="shared" si="4"/>
        <v>2.6989178866963749E-4</v>
      </c>
      <c r="O74" s="80">
        <f t="shared" si="5"/>
        <v>9.3272773821086695E-4</v>
      </c>
      <c r="P74" s="63">
        <f t="shared" si="12"/>
        <v>0.68316359007001981</v>
      </c>
      <c r="Q74" s="64">
        <f t="shared" si="12"/>
        <v>2.3609670873462569</v>
      </c>
      <c r="R74" s="64">
        <f t="shared" si="6"/>
        <v>1.9881218657293154</v>
      </c>
      <c r="S74" s="66">
        <f t="shared" si="13"/>
        <v>8.450241228200067</v>
      </c>
    </row>
    <row r="75" spans="1:19" x14ac:dyDescent="0.25">
      <c r="A75" s="65">
        <f t="shared" si="14"/>
        <v>5.4000000000000041E-2</v>
      </c>
      <c r="B75" s="63">
        <f t="shared" si="7"/>
        <v>0.16200000000000012</v>
      </c>
      <c r="C75" s="64">
        <f t="shared" si="8"/>
        <v>0.64757709251101314</v>
      </c>
      <c r="D75" s="28">
        <f t="shared" si="9"/>
        <v>0.42981416001984957</v>
      </c>
      <c r="E75" s="64">
        <f t="shared" si="10"/>
        <v>161.89427312775328</v>
      </c>
      <c r="F75" s="64">
        <f t="shared" si="10"/>
        <v>107.45354000496239</v>
      </c>
      <c r="G75" s="36">
        <f t="shared" si="0"/>
        <v>2606828193.8325987</v>
      </c>
      <c r="H75" s="61">
        <f t="shared" si="1"/>
        <v>1236501763.9375825</v>
      </c>
      <c r="I75" s="64">
        <f t="shared" si="15"/>
        <v>29265.218234416763</v>
      </c>
      <c r="J75" s="64">
        <f t="shared" si="15"/>
        <v>13881.426499255673</v>
      </c>
      <c r="K75" s="64">
        <f t="shared" si="11"/>
        <v>3.4317824948730471</v>
      </c>
      <c r="L75" s="64">
        <f t="shared" si="11"/>
        <v>7.2349814805341603</v>
      </c>
      <c r="M75" s="64">
        <f t="shared" si="3"/>
        <v>6.3898261503872469</v>
      </c>
      <c r="N75" s="79">
        <f t="shared" si="4"/>
        <v>2.7376425855513337E-4</v>
      </c>
      <c r="O75" s="80">
        <f t="shared" si="5"/>
        <v>9.3378461692036029E-4</v>
      </c>
      <c r="P75" s="63">
        <f t="shared" si="12"/>
        <v>0.69296577946768145</v>
      </c>
      <c r="Q75" s="64">
        <f t="shared" si="12"/>
        <v>2.3636423115796616</v>
      </c>
      <c r="R75" s="64">
        <f t="shared" si="6"/>
        <v>1.9923808599992217</v>
      </c>
      <c r="S75" s="66">
        <f t="shared" si="13"/>
        <v>8.3822070103864679</v>
      </c>
    </row>
    <row r="76" spans="1:19" x14ac:dyDescent="0.25">
      <c r="A76" s="65">
        <f t="shared" si="14"/>
        <v>5.5000000000000042E-2</v>
      </c>
      <c r="B76" s="63">
        <f t="shared" si="7"/>
        <v>0.16500000000000012</v>
      </c>
      <c r="C76" s="64">
        <f t="shared" si="8"/>
        <v>0.64835164835164838</v>
      </c>
      <c r="D76" s="28">
        <f t="shared" si="9"/>
        <v>0.43268302636096345</v>
      </c>
      <c r="E76" s="64">
        <f t="shared" si="10"/>
        <v>162.08791208791209</v>
      </c>
      <c r="F76" s="64">
        <f t="shared" si="10"/>
        <v>108.17075659024086</v>
      </c>
      <c r="G76" s="36">
        <f t="shared" si="0"/>
        <v>2612637362.637362</v>
      </c>
      <c r="H76" s="61">
        <f t="shared" si="1"/>
        <v>1251664644.8771348</v>
      </c>
      <c r="I76" s="64">
        <f t="shared" si="15"/>
        <v>29330.434113711832</v>
      </c>
      <c r="J76" s="64">
        <f t="shared" si="15"/>
        <v>14051.650613299058</v>
      </c>
      <c r="K76" s="64">
        <f t="shared" si="11"/>
        <v>3.4241519663890538</v>
      </c>
      <c r="L76" s="64">
        <f t="shared" si="11"/>
        <v>7.1473356696229073</v>
      </c>
      <c r="M76" s="64">
        <f t="shared" si="3"/>
        <v>6.3199615133487175</v>
      </c>
      <c r="N76" s="79">
        <f t="shared" si="4"/>
        <v>2.7760252365930624E-4</v>
      </c>
      <c r="O76" s="80">
        <f t="shared" si="5"/>
        <v>9.3482808108346922E-4</v>
      </c>
      <c r="P76" s="63">
        <f t="shared" si="12"/>
        <v>0.70268138801261892</v>
      </c>
      <c r="Q76" s="64">
        <f t="shared" si="12"/>
        <v>2.3662835802425315</v>
      </c>
      <c r="R76" s="64">
        <f t="shared" si="6"/>
        <v>1.9965942041914397</v>
      </c>
      <c r="S76" s="66">
        <f t="shared" si="13"/>
        <v>8.3165557175401581</v>
      </c>
    </row>
    <row r="77" spans="1:19" x14ac:dyDescent="0.25">
      <c r="A77" s="65">
        <f t="shared" si="14"/>
        <v>5.6000000000000043E-2</v>
      </c>
      <c r="B77" s="63">
        <f t="shared" si="7"/>
        <v>0.16800000000000012</v>
      </c>
      <c r="C77" s="64">
        <f t="shared" si="8"/>
        <v>0.64912280701754377</v>
      </c>
      <c r="D77" s="28">
        <f t="shared" si="9"/>
        <v>0.43550973480135363</v>
      </c>
      <c r="E77" s="64">
        <f t="shared" si="10"/>
        <v>162.28070175438594</v>
      </c>
      <c r="F77" s="64">
        <f t="shared" si="10"/>
        <v>108.87743370033841</v>
      </c>
      <c r="G77" s="36">
        <f t="shared" si="0"/>
        <v>2618421052.6315784</v>
      </c>
      <c r="H77" s="61">
        <f t="shared" si="1"/>
        <v>1266676066.1636653</v>
      </c>
      <c r="I77" s="64">
        <f t="shared" si="15"/>
        <v>29395.363958448594</v>
      </c>
      <c r="J77" s="64">
        <f t="shared" si="15"/>
        <v>14220.174385214075</v>
      </c>
      <c r="K77" s="64">
        <f t="shared" si="11"/>
        <v>3.4165885405424818</v>
      </c>
      <c r="L77" s="64">
        <f t="shared" si="11"/>
        <v>7.0626323506931463</v>
      </c>
      <c r="M77" s="64">
        <f t="shared" si="3"/>
        <v>6.2524003928818876</v>
      </c>
      <c r="N77" s="79">
        <f t="shared" si="4"/>
        <v>2.8140703517587969E-4</v>
      </c>
      <c r="O77" s="80">
        <f t="shared" si="5"/>
        <v>9.3585849498792882E-4</v>
      </c>
      <c r="P77" s="63">
        <f t="shared" si="12"/>
        <v>0.71231155778894539</v>
      </c>
      <c r="Q77" s="64">
        <f t="shared" si="12"/>
        <v>2.3688918154381948</v>
      </c>
      <c r="R77" s="64">
        <f t="shared" si="6"/>
        <v>2.0007628692939172</v>
      </c>
      <c r="S77" s="66">
        <f t="shared" si="13"/>
        <v>8.2531632621758053</v>
      </c>
    </row>
    <row r="78" spans="1:19" x14ac:dyDescent="0.25">
      <c r="A78" s="65">
        <f t="shared" si="14"/>
        <v>5.7000000000000044E-2</v>
      </c>
      <c r="B78" s="63">
        <f t="shared" si="7"/>
        <v>0.17100000000000012</v>
      </c>
      <c r="C78" s="64">
        <f t="shared" si="8"/>
        <v>0.64989059080962797</v>
      </c>
      <c r="D78" s="28">
        <f t="shared" si="9"/>
        <v>0.43829549481347724</v>
      </c>
      <c r="E78" s="64">
        <f t="shared" si="10"/>
        <v>162.47264770240699</v>
      </c>
      <c r="F78" s="64">
        <f t="shared" si="10"/>
        <v>109.57387370336932</v>
      </c>
      <c r="G78" s="36">
        <f t="shared" si="0"/>
        <v>2624179431.0722098</v>
      </c>
      <c r="H78" s="61">
        <f t="shared" si="1"/>
        <v>1281538981.353646</v>
      </c>
      <c r="I78" s="64">
        <f t="shared" si="15"/>
        <v>29460.009646315608</v>
      </c>
      <c r="J78" s="64">
        <f t="shared" si="15"/>
        <v>14387.030972718956</v>
      </c>
      <c r="K78" s="64">
        <f t="shared" si="11"/>
        <v>3.4090913360604205</v>
      </c>
      <c r="L78" s="64">
        <f t="shared" si="11"/>
        <v>6.9807220013602764</v>
      </c>
      <c r="M78" s="64">
        <f t="shared" si="3"/>
        <v>6.1870262979603092</v>
      </c>
      <c r="N78" s="79">
        <f t="shared" si="4"/>
        <v>2.8517823639774884E-4</v>
      </c>
      <c r="O78" s="80">
        <f t="shared" si="5"/>
        <v>9.3687620689305467E-4</v>
      </c>
      <c r="P78" s="63">
        <f t="shared" si="12"/>
        <v>0.72185741088180178</v>
      </c>
      <c r="Q78" s="64">
        <f t="shared" si="12"/>
        <v>2.3714678986980449</v>
      </c>
      <c r="R78" s="64">
        <f t="shared" si="6"/>
        <v>2.0048877902944353</v>
      </c>
      <c r="S78" s="66">
        <f t="shared" si="13"/>
        <v>8.1919140882547445</v>
      </c>
    </row>
    <row r="79" spans="1:19" x14ac:dyDescent="0.25">
      <c r="A79" s="65">
        <f t="shared" si="14"/>
        <v>5.8000000000000045E-2</v>
      </c>
      <c r="B79" s="63">
        <f t="shared" si="7"/>
        <v>0.17400000000000013</v>
      </c>
      <c r="C79" s="64">
        <f t="shared" si="8"/>
        <v>0.6506550218340611</v>
      </c>
      <c r="D79" s="28">
        <f t="shared" si="9"/>
        <v>0.4410414620169929</v>
      </c>
      <c r="E79" s="64">
        <f t="shared" si="10"/>
        <v>162.66375545851528</v>
      </c>
      <c r="F79" s="64">
        <f t="shared" si="10"/>
        <v>110.26036550424823</v>
      </c>
      <c r="G79" s="36">
        <f t="shared" si="0"/>
        <v>2629912663.7554588</v>
      </c>
      <c r="H79" s="61">
        <f t="shared" si="1"/>
        <v>1296256249.1047926</v>
      </c>
      <c r="I79" s="64">
        <f t="shared" si="15"/>
        <v>29524.373038602422</v>
      </c>
      <c r="J79" s="64">
        <f t="shared" si="15"/>
        <v>14552.252468163357</v>
      </c>
      <c r="K79" s="64">
        <f t="shared" si="11"/>
        <v>3.4016594870346157</v>
      </c>
      <c r="L79" s="64">
        <f t="shared" si="11"/>
        <v>6.9014651762832209</v>
      </c>
      <c r="M79" s="64">
        <f t="shared" si="3"/>
        <v>6.1237305786724203</v>
      </c>
      <c r="N79" s="79">
        <f t="shared" si="4"/>
        <v>2.8891656288916584E-4</v>
      </c>
      <c r="O79" s="80">
        <f t="shared" si="5"/>
        <v>9.3788155000420635E-4</v>
      </c>
      <c r="P79" s="63">
        <f t="shared" si="12"/>
        <v>0.73132004981320098</v>
      </c>
      <c r="Q79" s="64">
        <f t="shared" si="12"/>
        <v>2.3740126734481475</v>
      </c>
      <c r="R79" s="64">
        <f t="shared" si="6"/>
        <v>2.0089698681959374</v>
      </c>
      <c r="S79" s="66">
        <f t="shared" si="13"/>
        <v>8.1327004468683572</v>
      </c>
    </row>
    <row r="80" spans="1:19" x14ac:dyDescent="0.25">
      <c r="A80" s="65">
        <f t="shared" si="14"/>
        <v>5.9000000000000045E-2</v>
      </c>
      <c r="B80" s="63">
        <f t="shared" si="7"/>
        <v>0.17700000000000013</v>
      </c>
      <c r="C80" s="64">
        <f t="shared" si="8"/>
        <v>0.65141612200435728</v>
      </c>
      <c r="D80" s="28">
        <f t="shared" si="9"/>
        <v>0.44374874144052856</v>
      </c>
      <c r="E80" s="64">
        <f t="shared" si="10"/>
        <v>162.85403050108931</v>
      </c>
      <c r="F80" s="64">
        <f t="shared" si="10"/>
        <v>110.93718536013213</v>
      </c>
      <c r="G80" s="36">
        <f t="shared" si="0"/>
        <v>2635620915.0326791</v>
      </c>
      <c r="H80" s="61">
        <f t="shared" si="1"/>
        <v>1310830637.5985696</v>
      </c>
      <c r="I80" s="64">
        <f t="shared" si="15"/>
        <v>29588.455980378163</v>
      </c>
      <c r="J80" s="64">
        <f t="shared" si="15"/>
        <v>14715.869948177056</v>
      </c>
      <c r="K80" s="64">
        <f t="shared" si="11"/>
        <v>3.3942921425880823</v>
      </c>
      <c r="L80" s="64">
        <f t="shared" si="11"/>
        <v>6.8247316671857421</v>
      </c>
      <c r="M80" s="64">
        <f t="shared" si="3"/>
        <v>6.0624117728307061</v>
      </c>
      <c r="N80" s="79">
        <f t="shared" si="4"/>
        <v>2.9262244265344111E-4</v>
      </c>
      <c r="O80" s="80">
        <f t="shared" si="5"/>
        <v>9.3887484337219513E-4</v>
      </c>
      <c r="P80" s="63">
        <f t="shared" si="12"/>
        <v>0.7407005579665229</v>
      </c>
      <c r="Q80" s="64">
        <f t="shared" si="12"/>
        <v>2.376526947285869</v>
      </c>
      <c r="R80" s="64">
        <f t="shared" si="6"/>
        <v>2.0130099718815697</v>
      </c>
      <c r="S80" s="66">
        <f t="shared" si="13"/>
        <v>8.0754217447122763</v>
      </c>
    </row>
    <row r="81" spans="1:19" x14ac:dyDescent="0.25">
      <c r="A81" s="65">
        <f t="shared" si="14"/>
        <v>6.0000000000000046E-2</v>
      </c>
      <c r="B81" s="63">
        <f t="shared" si="7"/>
        <v>0.18000000000000013</v>
      </c>
      <c r="C81" s="64">
        <f t="shared" si="8"/>
        <v>0.65217391304347827</v>
      </c>
      <c r="D81" s="28">
        <f t="shared" si="9"/>
        <v>0.44641839053463317</v>
      </c>
      <c r="E81" s="64">
        <f t="shared" si="10"/>
        <v>163.04347826086956</v>
      </c>
      <c r="F81" s="64">
        <f t="shared" si="10"/>
        <v>111.60459763365829</v>
      </c>
      <c r="G81" s="36">
        <f t="shared" si="0"/>
        <v>2641304347.8260865</v>
      </c>
      <c r="H81" s="61">
        <f t="shared" si="1"/>
        <v>1325264828.6896882</v>
      </c>
      <c r="I81" s="64">
        <f t="shared" si="15"/>
        <v>29652.260300667935</v>
      </c>
      <c r="J81" s="64">
        <f t="shared" si="15"/>
        <v>14877.913520253745</v>
      </c>
      <c r="K81" s="64">
        <f t="shared" si="11"/>
        <v>3.3869884665503442</v>
      </c>
      <c r="L81" s="64">
        <f t="shared" si="11"/>
        <v>6.7503997458239064</v>
      </c>
      <c r="M81" s="64">
        <f t="shared" si="3"/>
        <v>6.002975017096448</v>
      </c>
      <c r="N81" s="79">
        <f t="shared" si="4"/>
        <v>2.9629629629629656E-4</v>
      </c>
      <c r="O81" s="80">
        <f t="shared" si="5"/>
        <v>9.3985639272460098E-4</v>
      </c>
      <c r="P81" s="63">
        <f t="shared" si="12"/>
        <v>0.75000000000000067</v>
      </c>
      <c r="Q81" s="64">
        <f t="shared" si="12"/>
        <v>2.3790114940841462</v>
      </c>
      <c r="R81" s="64">
        <f t="shared" si="6"/>
        <v>2.0170089398432252</v>
      </c>
      <c r="S81" s="66">
        <f t="shared" si="13"/>
        <v>8.0199839569396723</v>
      </c>
    </row>
    <row r="82" spans="1:19" x14ac:dyDescent="0.25">
      <c r="A82" s="65">
        <f t="shared" si="14"/>
        <v>6.1000000000000047E-2</v>
      </c>
      <c r="B82" s="63">
        <f t="shared" si="7"/>
        <v>0.18300000000000013</v>
      </c>
      <c r="C82" s="64">
        <f t="shared" si="8"/>
        <v>0.65292841648590028</v>
      </c>
      <c r="D82" s="28">
        <f t="shared" si="9"/>
        <v>0.44905142195868858</v>
      </c>
      <c r="E82" s="64">
        <f t="shared" si="10"/>
        <v>163.23210412147506</v>
      </c>
      <c r="F82" s="64">
        <f t="shared" si="10"/>
        <v>112.26285548967215</v>
      </c>
      <c r="G82" s="36">
        <f t="shared" si="0"/>
        <v>2646963123.6442518</v>
      </c>
      <c r="H82" s="61">
        <f t="shared" si="1"/>
        <v>1339561421.8035998</v>
      </c>
      <c r="I82" s="64">
        <f t="shared" si="15"/>
        <v>29715.787812626742</v>
      </c>
      <c r="J82" s="64">
        <f t="shared" si="15"/>
        <v>15038.412366505734</v>
      </c>
      <c r="K82" s="64">
        <f t="shared" si="11"/>
        <v>3.3797476371410804</v>
      </c>
      <c r="L82" s="64">
        <f t="shared" si="11"/>
        <v>6.6783554804759557</v>
      </c>
      <c r="M82" s="64">
        <f t="shared" si="3"/>
        <v>5.9453315152904276</v>
      </c>
      <c r="N82" s="79">
        <f t="shared" si="4"/>
        <v>2.9993853718500327E-4</v>
      </c>
      <c r="O82" s="80">
        <f t="shared" si="5"/>
        <v>9.4082649123518824E-4</v>
      </c>
      <c r="P82" s="63">
        <f t="shared" si="12"/>
        <v>0.75921942224953942</v>
      </c>
      <c r="Q82" s="64">
        <f t="shared" si="12"/>
        <v>2.38146705593907</v>
      </c>
      <c r="R82" s="64">
        <f t="shared" si="6"/>
        <v>2.020967581785841</v>
      </c>
      <c r="S82" s="66">
        <f t="shared" si="13"/>
        <v>7.9662990970762682</v>
      </c>
    </row>
    <row r="83" spans="1:19" x14ac:dyDescent="0.25">
      <c r="A83" s="65">
        <f t="shared" si="14"/>
        <v>6.2000000000000048E-2</v>
      </c>
      <c r="B83" s="63">
        <f t="shared" si="7"/>
        <v>0.18600000000000014</v>
      </c>
      <c r="C83" s="64">
        <f t="shared" si="8"/>
        <v>0.65367965367965364</v>
      </c>
      <c r="D83" s="28">
        <f t="shared" si="9"/>
        <v>0.45164880616213826</v>
      </c>
      <c r="E83" s="64">
        <f t="shared" si="10"/>
        <v>163.4199134199134</v>
      </c>
      <c r="F83" s="64">
        <f t="shared" si="10"/>
        <v>112.91220154053457</v>
      </c>
      <c r="G83" s="36">
        <f t="shared" si="0"/>
        <v>2652597402.5974026</v>
      </c>
      <c r="H83" s="61">
        <f t="shared" si="1"/>
        <v>1353722937.6010349</v>
      </c>
      <c r="I83" s="64">
        <f t="shared" si="15"/>
        <v>29779.040313711255</v>
      </c>
      <c r="J83" s="64">
        <f t="shared" si="15"/>
        <v>15197.394784803411</v>
      </c>
      <c r="K83" s="64">
        <f t="shared" si="11"/>
        <v>3.3725688466618853</v>
      </c>
      <c r="L83" s="64">
        <f t="shared" si="11"/>
        <v>6.6084921177370139</v>
      </c>
      <c r="M83" s="64">
        <f t="shared" si="3"/>
        <v>5.8893980574980969</v>
      </c>
      <c r="N83" s="79">
        <f t="shared" si="4"/>
        <v>3.0354957160342748E-4</v>
      </c>
      <c r="O83" s="80">
        <f t="shared" si="5"/>
        <v>9.4178542023697987E-4</v>
      </c>
      <c r="P83" s="63">
        <f t="shared" si="12"/>
        <v>0.76835985312117583</v>
      </c>
      <c r="Q83" s="64">
        <f t="shared" si="12"/>
        <v>2.3838943449748551</v>
      </c>
      <c r="R83" s="64">
        <f t="shared" si="6"/>
        <v>2.0248866801184819</v>
      </c>
      <c r="S83" s="66">
        <f t="shared" si="13"/>
        <v>7.9142847376165788</v>
      </c>
    </row>
    <row r="84" spans="1:19" x14ac:dyDescent="0.25">
      <c r="A84" s="65">
        <f t="shared" si="14"/>
        <v>6.3000000000000042E-2</v>
      </c>
      <c r="B84" s="63">
        <f t="shared" si="7"/>
        <v>0.18900000000000011</v>
      </c>
      <c r="C84" s="64">
        <f t="shared" si="8"/>
        <v>0.6544276457883369</v>
      </c>
      <c r="D84" s="28">
        <f t="shared" si="9"/>
        <v>0.45421147377825916</v>
      </c>
      <c r="E84" s="64">
        <f t="shared" si="10"/>
        <v>163.60691144708423</v>
      </c>
      <c r="F84" s="64">
        <f t="shared" si="10"/>
        <v>113.55286844456479</v>
      </c>
      <c r="G84" s="36">
        <f t="shared" si="0"/>
        <v>2658207343.4125266</v>
      </c>
      <c r="H84" s="61">
        <f t="shared" si="1"/>
        <v>1367751821.4269261</v>
      </c>
      <c r="I84" s="64">
        <f t="shared" si="15"/>
        <v>29842.019585849401</v>
      </c>
      <c r="J84" s="64">
        <f t="shared" si="15"/>
        <v>15354.888227494155</v>
      </c>
      <c r="K84" s="64">
        <f t="shared" si="11"/>
        <v>3.3654513011959182</v>
      </c>
      <c r="L84" s="64">
        <f t="shared" si="11"/>
        <v>6.540709522435967</v>
      </c>
      <c r="M84" s="64">
        <f t="shared" si="3"/>
        <v>5.8350965843826224</v>
      </c>
      <c r="N84" s="79">
        <f t="shared" si="4"/>
        <v>3.0712979890310806E-4</v>
      </c>
      <c r="O84" s="80">
        <f t="shared" si="5"/>
        <v>9.4273344988395069E-4</v>
      </c>
      <c r="P84" s="63">
        <f t="shared" si="12"/>
        <v>0.77742230347349228</v>
      </c>
      <c r="Q84" s="64">
        <f t="shared" si="12"/>
        <v>2.38629404501875</v>
      </c>
      <c r="R84" s="64">
        <f t="shared" si="6"/>
        <v>2.0287669913420263</v>
      </c>
      <c r="S84" s="66">
        <f t="shared" si="13"/>
        <v>7.8638635757246487</v>
      </c>
    </row>
    <row r="85" spans="1:19" x14ac:dyDescent="0.25">
      <c r="A85" s="65">
        <f t="shared" si="14"/>
        <v>6.4000000000000043E-2</v>
      </c>
      <c r="B85" s="63">
        <f t="shared" si="7"/>
        <v>0.19200000000000012</v>
      </c>
      <c r="C85" s="64">
        <f t="shared" si="8"/>
        <v>0.65517241379310331</v>
      </c>
      <c r="D85" s="28">
        <f t="shared" si="9"/>
        <v>0.45674031784682545</v>
      </c>
      <c r="E85" s="64">
        <f t="shared" si="10"/>
        <v>163.79310344827582</v>
      </c>
      <c r="F85" s="64">
        <f t="shared" si="10"/>
        <v>114.18507946170637</v>
      </c>
      <c r="G85" s="36">
        <f t="shared" si="0"/>
        <v>2663793103.4482756</v>
      </c>
      <c r="H85" s="61">
        <f t="shared" si="1"/>
        <v>1381650446.5595183</v>
      </c>
      <c r="I85" s="64">
        <f t="shared" si="15"/>
        <v>29904.727395607639</v>
      </c>
      <c r="J85" s="64">
        <f t="shared" si="15"/>
        <v>15510.91933787802</v>
      </c>
      <c r="K85" s="64">
        <f t="shared" si="11"/>
        <v>3.3583942203152213</v>
      </c>
      <c r="L85" s="64">
        <f t="shared" si="11"/>
        <v>6.4749136693821896</v>
      </c>
      <c r="M85" s="64">
        <f t="shared" si="3"/>
        <v>5.7823537918117518</v>
      </c>
      <c r="N85" s="79">
        <f t="shared" si="4"/>
        <v>3.1067961165048586E-4</v>
      </c>
      <c r="O85" s="80">
        <f t="shared" si="5"/>
        <v>9.4367083976580461E-4</v>
      </c>
      <c r="P85" s="63">
        <f t="shared" si="12"/>
        <v>0.78640776699029236</v>
      </c>
      <c r="Q85" s="64">
        <f t="shared" si="12"/>
        <v>2.3886668131571929</v>
      </c>
      <c r="R85" s="64">
        <f t="shared" si="6"/>
        <v>2.0326092473423261</v>
      </c>
      <c r="S85" s="66">
        <f t="shared" si="13"/>
        <v>7.8149630391540779</v>
      </c>
    </row>
    <row r="86" spans="1:19" x14ac:dyDescent="0.25">
      <c r="A86" s="65">
        <f t="shared" si="14"/>
        <v>6.5000000000000044E-2</v>
      </c>
      <c r="B86" s="63">
        <f t="shared" si="7"/>
        <v>0.19500000000000012</v>
      </c>
      <c r="C86" s="64">
        <f t="shared" si="8"/>
        <v>0.65591397849462363</v>
      </c>
      <c r="D86" s="28">
        <f t="shared" si="9"/>
        <v>0.45923619588035647</v>
      </c>
      <c r="E86" s="64">
        <f t="shared" si="10"/>
        <v>163.97849462365591</v>
      </c>
      <c r="F86" s="64">
        <f t="shared" si="10"/>
        <v>114.80904897008912</v>
      </c>
      <c r="G86" s="36">
        <f t="shared" si="0"/>
        <v>2669354838.7096772</v>
      </c>
      <c r="H86" s="61">
        <f t="shared" si="1"/>
        <v>1395421117.2740681</v>
      </c>
      <c r="I86" s="64">
        <f t="shared" si="15"/>
        <v>29967.165494356173</v>
      </c>
      <c r="J86" s="64">
        <f t="shared" si="15"/>
        <v>15665.513984601972</v>
      </c>
      <c r="K86" s="64">
        <f t="shared" si="11"/>
        <v>3.351396836795447</v>
      </c>
      <c r="L86" s="64">
        <f t="shared" si="11"/>
        <v>6.4110161814178559</v>
      </c>
      <c r="M86" s="64">
        <f t="shared" si="3"/>
        <v>5.7311007715017652</v>
      </c>
      <c r="N86" s="79">
        <f t="shared" si="4"/>
        <v>3.1419939577039305E-4</v>
      </c>
      <c r="O86" s="80">
        <f t="shared" si="5"/>
        <v>9.4459783947984201E-4</v>
      </c>
      <c r="P86" s="63">
        <f t="shared" si="12"/>
        <v>0.79531722054380738</v>
      </c>
      <c r="Q86" s="64">
        <f t="shared" si="12"/>
        <v>2.39101328118335</v>
      </c>
      <c r="R86" s="64">
        <f t="shared" si="6"/>
        <v>2.036414156596785</v>
      </c>
      <c r="S86" s="66">
        <f t="shared" si="13"/>
        <v>7.7675149280985503</v>
      </c>
    </row>
    <row r="87" spans="1:19" x14ac:dyDescent="0.25">
      <c r="A87" s="65">
        <f t="shared" si="14"/>
        <v>6.6000000000000045E-2</v>
      </c>
      <c r="B87" s="63">
        <f t="shared" si="7"/>
        <v>0.19800000000000012</v>
      </c>
      <c r="C87" s="64">
        <f t="shared" si="8"/>
        <v>0.65665236051502129</v>
      </c>
      <c r="D87" s="28">
        <f t="shared" si="9"/>
        <v>0.46169993178717261</v>
      </c>
      <c r="E87" s="64">
        <f t="shared" si="10"/>
        <v>164.16309012875533</v>
      </c>
      <c r="F87" s="64">
        <f t="shared" si="10"/>
        <v>115.42498294679315</v>
      </c>
      <c r="G87" s="36">
        <f t="shared" si="0"/>
        <v>2674892703.8626609</v>
      </c>
      <c r="H87" s="61">
        <f t="shared" si="1"/>
        <v>1409066071.7343273</v>
      </c>
      <c r="I87" s="64">
        <f t="shared" si="15"/>
        <v>30029.33561843196</v>
      </c>
      <c r="J87" s="64">
        <f t="shared" si="15"/>
        <v>15818.69729412076</v>
      </c>
      <c r="K87" s="64">
        <f t="shared" si="11"/>
        <v>3.3444583963378141</v>
      </c>
      <c r="L87" s="64">
        <f t="shared" si="11"/>
        <v>6.3489339089153605</v>
      </c>
      <c r="M87" s="64">
        <f t="shared" si="3"/>
        <v>5.6812726838981273</v>
      </c>
      <c r="N87" s="79">
        <f t="shared" si="4"/>
        <v>3.1768953068592089E-4</v>
      </c>
      <c r="O87" s="80">
        <f t="shared" si="5"/>
        <v>9.4551468916352285E-4</v>
      </c>
      <c r="P87" s="63">
        <f t="shared" si="12"/>
        <v>0.80415162454873734</v>
      </c>
      <c r="Q87" s="64">
        <f t="shared" si="12"/>
        <v>2.3933340569451675</v>
      </c>
      <c r="R87" s="64">
        <f t="shared" si="6"/>
        <v>2.0401824053015165</v>
      </c>
      <c r="S87" s="66">
        <f t="shared" si="13"/>
        <v>7.7214550891996439</v>
      </c>
    </row>
    <row r="88" spans="1:19" x14ac:dyDescent="0.25">
      <c r="A88" s="65">
        <f t="shared" si="14"/>
        <v>6.7000000000000046E-2</v>
      </c>
      <c r="B88" s="63">
        <f t="shared" si="7"/>
        <v>0.20100000000000012</v>
      </c>
      <c r="C88" s="64">
        <f t="shared" si="8"/>
        <v>0.65738758029978583</v>
      </c>
      <c r="D88" s="28">
        <f t="shared" si="9"/>
        <v>0.46413231766318508</v>
      </c>
      <c r="E88" s="64">
        <f t="shared" si="10"/>
        <v>164.34689507494645</v>
      </c>
      <c r="F88" s="64">
        <f t="shared" si="10"/>
        <v>116.03307941579627</v>
      </c>
      <c r="G88" s="36">
        <f t="shared" si="0"/>
        <v>2680406852.2483935</v>
      </c>
      <c r="H88" s="61">
        <f t="shared" si="1"/>
        <v>1422587484.7238474</v>
      </c>
      <c r="I88" s="64">
        <f t="shared" si="15"/>
        <v>30091.239489299711</v>
      </c>
      <c r="J88" s="64">
        <f t="shared" si="15"/>
        <v>15970.493681359541</v>
      </c>
      <c r="K88" s="64">
        <f t="shared" si="11"/>
        <v>3.3375781572980405</v>
      </c>
      <c r="L88" s="64">
        <f t="shared" si="11"/>
        <v>6.2885885464350499</v>
      </c>
      <c r="M88" s="64">
        <f t="shared" si="3"/>
        <v>5.6328084599601587</v>
      </c>
      <c r="N88" s="79">
        <f t="shared" si="4"/>
        <v>3.2115038945476366E-4</v>
      </c>
      <c r="O88" s="80">
        <f t="shared" si="5"/>
        <v>9.4642161999098783E-4</v>
      </c>
      <c r="P88" s="63">
        <f t="shared" si="12"/>
        <v>0.8129119233073705</v>
      </c>
      <c r="Q88" s="64">
        <f t="shared" si="12"/>
        <v>2.3956297256021881</v>
      </c>
      <c r="R88" s="64">
        <f t="shared" si="6"/>
        <v>2.0439146584255621</v>
      </c>
      <c r="S88" s="66">
        <f t="shared" si="13"/>
        <v>7.6767231183857207</v>
      </c>
    </row>
    <row r="89" spans="1:19" x14ac:dyDescent="0.25">
      <c r="A89" s="65">
        <f t="shared" si="14"/>
        <v>6.8000000000000047E-2</v>
      </c>
      <c r="B89" s="63">
        <f t="shared" si="7"/>
        <v>0.20400000000000013</v>
      </c>
      <c r="C89" s="64">
        <f t="shared" si="8"/>
        <v>0.658119658119658</v>
      </c>
      <c r="D89" s="28">
        <f t="shared" si="9"/>
        <v>0.46653411546318818</v>
      </c>
      <c r="E89" s="64">
        <f t="shared" si="10"/>
        <v>164.52991452991449</v>
      </c>
      <c r="F89" s="64">
        <f t="shared" si="10"/>
        <v>116.63352886579705</v>
      </c>
      <c r="G89" s="36">
        <f t="shared" ref="G89:G152" si="16">((1/12)*(1/($B$14/$B$12)^3)+(1/($B$14/$B$12))*(C89-0.5*(1/($B$14/$B$12)))^2+B89*(1-C89)^2)*$B$11*$B$14^3</f>
        <v>2685897435.8974352</v>
      </c>
      <c r="H89" s="61">
        <f t="shared" ref="H89:H152" si="17">(B89*(1-D89)*(1-(D89/3)))*$B$11*$B$14^3</f>
        <v>1435987470.2281592</v>
      </c>
      <c r="I89" s="64">
        <f t="shared" ref="I89:J120" si="18">$F$5*G89*1000/1000000000000</f>
        <v>30152.878813710759</v>
      </c>
      <c r="J89" s="64">
        <f t="shared" si="18"/>
        <v>16120.926878702381</v>
      </c>
      <c r="K89" s="64">
        <f t="shared" si="11"/>
        <v>3.3307553904220835</v>
      </c>
      <c r="L89" s="64">
        <f t="shared" si="11"/>
        <v>6.2299062827580425</v>
      </c>
      <c r="M89" s="64">
        <f t="shared" ref="M89:M152" si="19">L89*$N$9+K89*(1-$N$9)</f>
        <v>5.5856505289056066</v>
      </c>
      <c r="N89" s="79">
        <f t="shared" ref="N89:N152" si="20">B89*$B$10*10^3*$B$11*$B$14*($B$12-$B$13-E89)/G89</f>
        <v>3.2458233890214844E-4</v>
      </c>
      <c r="O89" s="80">
        <f t="shared" ref="O89:O152" si="21">B89*$B$10*10^3*$B$11*$B$14*($B$12-$B$13-F89)/H89</f>
        <v>9.4731885463647644E-4</v>
      </c>
      <c r="P89" s="63">
        <f t="shared" si="12"/>
        <v>0.82159904534606332</v>
      </c>
      <c r="Q89" s="64">
        <f t="shared" si="12"/>
        <v>2.3979008507985808</v>
      </c>
      <c r="R89" s="64">
        <f t="shared" ref="R89:R152" si="22">$N$9*Q89+(1-$N$9)*P89</f>
        <v>2.0476115606980216</v>
      </c>
      <c r="S89" s="66">
        <f t="shared" si="13"/>
        <v>7.6332620896036278</v>
      </c>
    </row>
    <row r="90" spans="1:19" x14ac:dyDescent="0.25">
      <c r="A90" s="65">
        <f t="shared" si="14"/>
        <v>6.9000000000000047E-2</v>
      </c>
      <c r="B90" s="63">
        <f t="shared" ref="B90:B153" si="23">A90*(1+$B$9)</f>
        <v>0.20700000000000013</v>
      </c>
      <c r="C90" s="64">
        <f t="shared" ref="C90:C153" si="24">(0.5*(1/($B$14/$B$12)^2)+B90)/((1/($B$14/$B$12))+B90)</f>
        <v>0.65884861407249473</v>
      </c>
      <c r="D90" s="28">
        <f t="shared" ref="D90:D153" si="25">B90*(-1+(1+(2/(B90)))^(1/2))</f>
        <v>0.46890605856139511</v>
      </c>
      <c r="E90" s="64">
        <f t="shared" ref="E90:F153" si="26">C90*$B$14</f>
        <v>164.71215351812367</v>
      </c>
      <c r="F90" s="64">
        <f t="shared" si="26"/>
        <v>117.22651464034878</v>
      </c>
      <c r="G90" s="36">
        <f t="shared" si="16"/>
        <v>2691364605.5437093</v>
      </c>
      <c r="H90" s="61">
        <f t="shared" si="17"/>
        <v>1449268083.8779716</v>
      </c>
      <c r="I90" s="64">
        <f t="shared" si="18"/>
        <v>30214.255283859933</v>
      </c>
      <c r="J90" s="64">
        <f t="shared" si="18"/>
        <v>16270.019963420529</v>
      </c>
      <c r="K90" s="64">
        <f t="shared" ref="K90:L153" si="27">(5*($F$1)*$B$1^4)/(384*I90)*1000</f>
        <v>3.3239893785884695</v>
      </c>
      <c r="L90" s="64">
        <f t="shared" si="27"/>
        <v>6.1728174809440519</v>
      </c>
      <c r="M90" s="64">
        <f t="shared" si="19"/>
        <v>5.5397445693094785</v>
      </c>
      <c r="N90" s="79">
        <f t="shared" si="20"/>
        <v>3.27985739750446E-4</v>
      </c>
      <c r="O90" s="80">
        <f t="shared" si="21"/>
        <v>9.4820660770730065E-4</v>
      </c>
      <c r="P90" s="63">
        <f t="shared" ref="P90:Q153" si="28">N90*$B$1^2/8*1000</f>
        <v>0.83021390374331638</v>
      </c>
      <c r="Q90" s="64">
        <f t="shared" si="28"/>
        <v>2.4001479757591047</v>
      </c>
      <c r="R90" s="64">
        <f t="shared" si="22"/>
        <v>2.0512737375333741</v>
      </c>
      <c r="S90" s="66">
        <f t="shared" ref="S90:S153" si="29">R90+M90</f>
        <v>7.5910183068428525</v>
      </c>
    </row>
    <row r="91" spans="1:19" x14ac:dyDescent="0.25">
      <c r="A91" s="65">
        <f t="shared" ref="A91:A154" si="30">A90+0.001</f>
        <v>7.0000000000000048E-2</v>
      </c>
      <c r="B91" s="63">
        <f t="shared" si="23"/>
        <v>0.21000000000000013</v>
      </c>
      <c r="C91" s="64">
        <f t="shared" si="24"/>
        <v>0.65957446808510622</v>
      </c>
      <c r="D91" s="28">
        <f t="shared" si="25"/>
        <v>0.47124885321004406</v>
      </c>
      <c r="E91" s="64">
        <f t="shared" si="26"/>
        <v>164.89361702127655</v>
      </c>
      <c r="F91" s="64">
        <f t="shared" si="26"/>
        <v>117.81221330251101</v>
      </c>
      <c r="G91" s="36">
        <f t="shared" si="16"/>
        <v>2696808510.6382976</v>
      </c>
      <c r="H91" s="61">
        <f t="shared" si="17"/>
        <v>1462431325.2626944</v>
      </c>
      <c r="I91" s="64">
        <f t="shared" si="18"/>
        <v>30275.370577540398</v>
      </c>
      <c r="J91" s="64">
        <f t="shared" si="18"/>
        <v>16417.795383644851</v>
      </c>
      <c r="K91" s="64">
        <f t="shared" si="27"/>
        <v>3.3172794165570254</v>
      </c>
      <c r="L91" s="64">
        <f t="shared" si="27"/>
        <v>6.1172563854437847</v>
      </c>
      <c r="M91" s="64">
        <f t="shared" si="19"/>
        <v>5.4950392812467266</v>
      </c>
      <c r="N91" s="79">
        <f t="shared" si="20"/>
        <v>3.3136094674556259E-4</v>
      </c>
      <c r="O91" s="80">
        <f t="shared" si="21"/>
        <v>9.4908508614879145E-4</v>
      </c>
      <c r="P91" s="63">
        <f t="shared" si="28"/>
        <v>0.83875739644970526</v>
      </c>
      <c r="Q91" s="64">
        <f t="shared" si="28"/>
        <v>2.4023716243141284</v>
      </c>
      <c r="R91" s="64">
        <f t="shared" si="22"/>
        <v>2.0549017958998124</v>
      </c>
      <c r="S91" s="66">
        <f t="shared" si="29"/>
        <v>7.5499410771465385</v>
      </c>
    </row>
    <row r="92" spans="1:19" x14ac:dyDescent="0.25">
      <c r="A92" s="65">
        <f t="shared" si="30"/>
        <v>7.1000000000000049E-2</v>
      </c>
      <c r="B92" s="63">
        <f t="shared" si="23"/>
        <v>0.21300000000000013</v>
      </c>
      <c r="C92" s="64">
        <f t="shared" si="24"/>
        <v>0.66029723991507439</v>
      </c>
      <c r="D92" s="28">
        <f t="shared" si="25"/>
        <v>0.47356317990407848</v>
      </c>
      <c r="E92" s="64">
        <f t="shared" si="26"/>
        <v>165.07430997876861</v>
      </c>
      <c r="F92" s="64">
        <f t="shared" si="26"/>
        <v>118.39079497601962</v>
      </c>
      <c r="G92" s="36">
        <f t="shared" si="16"/>
        <v>2702229299.3630571</v>
      </c>
      <c r="H92" s="61">
        <f t="shared" si="17"/>
        <v>1475479140.1228595</v>
      </c>
      <c r="I92" s="64">
        <f t="shared" si="18"/>
        <v>30336.226358296517</v>
      </c>
      <c r="J92" s="64">
        <f t="shared" si="18"/>
        <v>16564.274982978783</v>
      </c>
      <c r="K92" s="64">
        <f t="shared" si="27"/>
        <v>3.3106248107238394</v>
      </c>
      <c r="L92" s="64">
        <f t="shared" si="27"/>
        <v>6.0631608536270569</v>
      </c>
      <c r="M92" s="64">
        <f t="shared" si="19"/>
        <v>5.4514861774263412</v>
      </c>
      <c r="N92" s="79">
        <f t="shared" si="20"/>
        <v>3.3470830878020049E-4</v>
      </c>
      <c r="O92" s="80">
        <f t="shared" si="21"/>
        <v>9.4995448962340555E-4</v>
      </c>
      <c r="P92" s="63">
        <f t="shared" si="28"/>
        <v>0.84723040659988247</v>
      </c>
      <c r="Q92" s="64">
        <f t="shared" si="28"/>
        <v>2.4045723018592451</v>
      </c>
      <c r="R92" s="64">
        <f t="shared" si="22"/>
        <v>2.0584963251349424</v>
      </c>
      <c r="S92" s="66">
        <f t="shared" si="29"/>
        <v>7.5099825025612841</v>
      </c>
    </row>
    <row r="93" spans="1:19" x14ac:dyDescent="0.25">
      <c r="A93" s="65">
        <f t="shared" si="30"/>
        <v>7.200000000000005E-2</v>
      </c>
      <c r="B93" s="63">
        <f t="shared" si="23"/>
        <v>0.21600000000000014</v>
      </c>
      <c r="C93" s="64">
        <f t="shared" si="24"/>
        <v>0.66101694915254228</v>
      </c>
      <c r="D93" s="28">
        <f t="shared" si="25"/>
        <v>0.4758496946591797</v>
      </c>
      <c r="E93" s="64">
        <f t="shared" si="26"/>
        <v>165.25423728813556</v>
      </c>
      <c r="F93" s="64">
        <f t="shared" si="26"/>
        <v>118.96242366479493</v>
      </c>
      <c r="G93" s="36">
        <f t="shared" si="16"/>
        <v>2707627118.6440673</v>
      </c>
      <c r="H93" s="61">
        <f t="shared" si="17"/>
        <v>1488413422.4293311</v>
      </c>
      <c r="I93" s="64">
        <f t="shared" si="18"/>
        <v>30396.824275574854</v>
      </c>
      <c r="J93" s="64">
        <f t="shared" si="18"/>
        <v>16709.480023840311</v>
      </c>
      <c r="K93" s="64">
        <f t="shared" si="27"/>
        <v>3.3040248788822399</v>
      </c>
      <c r="L93" s="64">
        <f t="shared" si="27"/>
        <v>6.0104721093785933</v>
      </c>
      <c r="M93" s="64">
        <f t="shared" si="19"/>
        <v>5.4090393914905155</v>
      </c>
      <c r="N93" s="79">
        <f t="shared" si="20"/>
        <v>3.3802816901408494E-4</v>
      </c>
      <c r="O93" s="80">
        <f t="shared" si="21"/>
        <v>9.5081501086598057E-4</v>
      </c>
      <c r="P93" s="63">
        <f t="shared" si="28"/>
        <v>0.85563380281690249</v>
      </c>
      <c r="Q93" s="64">
        <f t="shared" si="28"/>
        <v>2.4067504962545132</v>
      </c>
      <c r="R93" s="64">
        <f t="shared" si="22"/>
        <v>2.0620578977128221</v>
      </c>
      <c r="S93" s="66">
        <f t="shared" si="29"/>
        <v>7.4710972892033372</v>
      </c>
    </row>
    <row r="94" spans="1:19" x14ac:dyDescent="0.25">
      <c r="A94" s="65">
        <f t="shared" si="30"/>
        <v>7.3000000000000051E-2</v>
      </c>
      <c r="B94" s="63">
        <f t="shared" si="23"/>
        <v>0.21900000000000014</v>
      </c>
      <c r="C94" s="64">
        <f t="shared" si="24"/>
        <v>0.66173361522198737</v>
      </c>
      <c r="D94" s="28">
        <f t="shared" si="25"/>
        <v>0.47810903020976586</v>
      </c>
      <c r="E94" s="64">
        <f t="shared" si="26"/>
        <v>165.43340380549685</v>
      </c>
      <c r="F94" s="64">
        <f t="shared" si="26"/>
        <v>119.52725755244147</v>
      </c>
      <c r="G94" s="36">
        <f t="shared" si="16"/>
        <v>2713002114.1649051</v>
      </c>
      <c r="H94" s="61">
        <f t="shared" si="17"/>
        <v>1501236016.3565841</v>
      </c>
      <c r="I94" s="64">
        <f t="shared" si="18"/>
        <v>30457.165964873169</v>
      </c>
      <c r="J94" s="64">
        <f t="shared" si="18"/>
        <v>16853.431209614719</v>
      </c>
      <c r="K94" s="64">
        <f t="shared" si="27"/>
        <v>3.2974789499896655</v>
      </c>
      <c r="L94" s="64">
        <f t="shared" si="27"/>
        <v>5.9591345166683647</v>
      </c>
      <c r="M94" s="64">
        <f t="shared" si="19"/>
        <v>5.3676555018508756</v>
      </c>
      <c r="N94" s="79">
        <f t="shared" si="20"/>
        <v>3.4132086499123331E-4</v>
      </c>
      <c r="O94" s="80">
        <f t="shared" si="21"/>
        <v>9.5166683601695401E-4</v>
      </c>
      <c r="P94" s="63">
        <f t="shared" si="28"/>
        <v>0.86396843950905933</v>
      </c>
      <c r="Q94" s="64">
        <f t="shared" si="28"/>
        <v>2.4089066786679152</v>
      </c>
      <c r="R94" s="64">
        <f t="shared" si="22"/>
        <v>2.0655870699659471</v>
      </c>
      <c r="S94" s="66">
        <f t="shared" si="29"/>
        <v>7.4332425718168231</v>
      </c>
    </row>
    <row r="95" spans="1:19" x14ac:dyDescent="0.25">
      <c r="A95" s="65">
        <f t="shared" si="30"/>
        <v>7.4000000000000052E-2</v>
      </c>
      <c r="B95" s="63">
        <f t="shared" si="23"/>
        <v>0.22200000000000014</v>
      </c>
      <c r="C95" s="64">
        <f t="shared" si="24"/>
        <v>0.66244725738396615</v>
      </c>
      <c r="D95" s="28">
        <f t="shared" si="25"/>
        <v>0.48034179713299147</v>
      </c>
      <c r="E95" s="64">
        <f t="shared" si="26"/>
        <v>165.61181434599155</v>
      </c>
      <c r="F95" s="64">
        <f t="shared" si="26"/>
        <v>120.08544928324787</v>
      </c>
      <c r="G95" s="36">
        <f t="shared" si="16"/>
        <v>2718354430.3797464</v>
      </c>
      <c r="H95" s="61">
        <f t="shared" si="17"/>
        <v>1513948718.1567662</v>
      </c>
      <c r="I95" s="64">
        <f t="shared" si="18"/>
        <v>30517.253047887509</v>
      </c>
      <c r="J95" s="64">
        <f t="shared" si="18"/>
        <v>16996.148705693515</v>
      </c>
      <c r="K95" s="64">
        <f t="shared" si="27"/>
        <v>3.2909863639402213</v>
      </c>
      <c r="L95" s="64">
        <f t="shared" si="27"/>
        <v>5.9090953712276848</v>
      </c>
      <c r="M95" s="64">
        <f t="shared" si="19"/>
        <v>5.3272933696082481</v>
      </c>
      <c r="N95" s="79">
        <f t="shared" si="20"/>
        <v>3.445867287543659E-4</v>
      </c>
      <c r="O95" s="80">
        <f t="shared" si="21"/>
        <v>9.5251014493519205E-4</v>
      </c>
      <c r="P95" s="63">
        <f t="shared" si="28"/>
        <v>0.87223515715948874</v>
      </c>
      <c r="Q95" s="64">
        <f t="shared" si="28"/>
        <v>2.4110413043672048</v>
      </c>
      <c r="R95" s="64">
        <f t="shared" si="22"/>
        <v>2.0690843827654901</v>
      </c>
      <c r="S95" s="66">
        <f t="shared" si="29"/>
        <v>7.3963777523737377</v>
      </c>
    </row>
    <row r="96" spans="1:19" x14ac:dyDescent="0.25">
      <c r="A96" s="65">
        <f t="shared" si="30"/>
        <v>7.5000000000000053E-2</v>
      </c>
      <c r="B96" s="63">
        <f t="shared" si="23"/>
        <v>0.22500000000000014</v>
      </c>
      <c r="C96" s="64">
        <f t="shared" si="24"/>
        <v>0.66315789473684217</v>
      </c>
      <c r="D96" s="28">
        <f t="shared" si="25"/>
        <v>0.48254858490424546</v>
      </c>
      <c r="E96" s="64">
        <f t="shared" si="26"/>
        <v>165.78947368421055</v>
      </c>
      <c r="F96" s="64">
        <f t="shared" si="26"/>
        <v>120.63714622606136</v>
      </c>
      <c r="G96" s="36">
        <f t="shared" si="16"/>
        <v>2723684210.5263157</v>
      </c>
      <c r="H96" s="61">
        <f t="shared" si="17"/>
        <v>1526553277.9407525</v>
      </c>
      <c r="I96" s="64">
        <f t="shared" si="18"/>
        <v>30577.087132657583</v>
      </c>
      <c r="J96" s="64">
        <f t="shared" si="18"/>
        <v>17137.652159469188</v>
      </c>
      <c r="K96" s="64">
        <f t="shared" si="27"/>
        <v>3.2845464713427721</v>
      </c>
      <c r="L96" s="64">
        <f t="shared" si="27"/>
        <v>5.8603047086597924</v>
      </c>
      <c r="M96" s="64">
        <f t="shared" si="19"/>
        <v>5.2879139892560101</v>
      </c>
      <c r="N96" s="79">
        <f t="shared" si="20"/>
        <v>3.4782608695652193E-4</v>
      </c>
      <c r="O96" s="80">
        <f t="shared" si="21"/>
        <v>9.5334511149193849E-4</v>
      </c>
      <c r="P96" s="63">
        <f t="shared" si="28"/>
        <v>0.88043478260869612</v>
      </c>
      <c r="Q96" s="64">
        <f t="shared" si="28"/>
        <v>2.4131548134639691</v>
      </c>
      <c r="R96" s="64">
        <f t="shared" si="22"/>
        <v>2.0725503621627972</v>
      </c>
      <c r="S96" s="66">
        <f t="shared" si="29"/>
        <v>7.3604643514188073</v>
      </c>
    </row>
    <row r="97" spans="1:19" x14ac:dyDescent="0.25">
      <c r="A97" s="65">
        <f t="shared" si="30"/>
        <v>7.6000000000000054E-2</v>
      </c>
      <c r="B97" s="63">
        <f t="shared" si="23"/>
        <v>0.22800000000000015</v>
      </c>
      <c r="C97" s="64">
        <f t="shared" si="24"/>
        <v>0.66386554621848726</v>
      </c>
      <c r="D97" s="28">
        <f t="shared" si="25"/>
        <v>0.48472996288917175</v>
      </c>
      <c r="E97" s="64">
        <f t="shared" si="26"/>
        <v>165.96638655462181</v>
      </c>
      <c r="F97" s="64">
        <f t="shared" si="26"/>
        <v>121.18249072229294</v>
      </c>
      <c r="G97" s="36">
        <f t="shared" si="16"/>
        <v>2728991596.6386552</v>
      </c>
      <c r="H97" s="61">
        <f t="shared" si="17"/>
        <v>1539051401.3719492</v>
      </c>
      <c r="I97" s="64">
        <f t="shared" si="18"/>
        <v>30636.669813710138</v>
      </c>
      <c r="J97" s="64">
        <f t="shared" si="18"/>
        <v>17277.960719350496</v>
      </c>
      <c r="K97" s="64">
        <f t="shared" si="27"/>
        <v>3.2781586333044248</v>
      </c>
      <c r="L97" s="64">
        <f t="shared" si="27"/>
        <v>5.8127151274879347</v>
      </c>
      <c r="M97" s="64">
        <f t="shared" si="19"/>
        <v>5.2494803510027106</v>
      </c>
      <c r="N97" s="79">
        <f t="shared" si="20"/>
        <v>3.5103926096997733E-4</v>
      </c>
      <c r="O97" s="80">
        <f t="shared" si="21"/>
        <v>9.5417190384725699E-4</v>
      </c>
      <c r="P97" s="63">
        <f t="shared" si="28"/>
        <v>0.88856812933025509</v>
      </c>
      <c r="Q97" s="64">
        <f t="shared" si="28"/>
        <v>2.4152476316133695</v>
      </c>
      <c r="R97" s="64">
        <f t="shared" si="22"/>
        <v>2.0759855199948998</v>
      </c>
      <c r="S97" s="66">
        <f t="shared" si="29"/>
        <v>7.3254658709976104</v>
      </c>
    </row>
    <row r="98" spans="1:19" x14ac:dyDescent="0.25">
      <c r="A98" s="65">
        <f t="shared" si="30"/>
        <v>7.7000000000000055E-2</v>
      </c>
      <c r="B98" s="63">
        <f t="shared" si="23"/>
        <v>0.23100000000000015</v>
      </c>
      <c r="C98" s="64">
        <f t="shared" si="24"/>
        <v>0.66457023060796649</v>
      </c>
      <c r="D98" s="28">
        <f t="shared" si="25"/>
        <v>0.48688648127681028</v>
      </c>
      <c r="E98" s="64">
        <f t="shared" si="26"/>
        <v>166.14255765199164</v>
      </c>
      <c r="F98" s="64">
        <f t="shared" si="26"/>
        <v>121.72162031920257</v>
      </c>
      <c r="G98" s="36">
        <f t="shared" si="16"/>
        <v>2734276729.5597486</v>
      </c>
      <c r="H98" s="61">
        <f t="shared" si="17"/>
        <v>1551444751.2781444</v>
      </c>
      <c r="I98" s="64">
        <f t="shared" si="18"/>
        <v>30696.002672200633</v>
      </c>
      <c r="J98" s="64">
        <f t="shared" si="18"/>
        <v>17417.093052857697</v>
      </c>
      <c r="K98" s="64">
        <f t="shared" si="27"/>
        <v>3.2718222212192316</v>
      </c>
      <c r="L98" s="64">
        <f t="shared" si="27"/>
        <v>5.7662816257982081</v>
      </c>
      <c r="M98" s="64">
        <f t="shared" si="19"/>
        <v>5.2119573136695472</v>
      </c>
      <c r="N98" s="79">
        <f t="shared" si="20"/>
        <v>3.5422656699252457E-4</v>
      </c>
      <c r="O98" s="80">
        <f t="shared" si="21"/>
        <v>9.5499068471023227E-4</v>
      </c>
      <c r="P98" s="63">
        <f t="shared" si="28"/>
        <v>0.89663599769982782</v>
      </c>
      <c r="Q98" s="64">
        <f t="shared" si="28"/>
        <v>2.4173201706727756</v>
      </c>
      <c r="R98" s="64">
        <f t="shared" si="22"/>
        <v>2.0793903544565651</v>
      </c>
      <c r="S98" s="66">
        <f t="shared" si="29"/>
        <v>7.2913476681261127</v>
      </c>
    </row>
    <row r="99" spans="1:19" x14ac:dyDescent="0.25">
      <c r="A99" s="65">
        <f t="shared" si="30"/>
        <v>7.8000000000000055E-2</v>
      </c>
      <c r="B99" s="63">
        <f t="shared" si="23"/>
        <v>0.23400000000000015</v>
      </c>
      <c r="C99" s="64">
        <f t="shared" si="24"/>
        <v>0.66527196652719656</v>
      </c>
      <c r="D99" s="28">
        <f t="shared" si="25"/>
        <v>0.48901867195806231</v>
      </c>
      <c r="E99" s="64">
        <f t="shared" si="26"/>
        <v>166.31799163179915</v>
      </c>
      <c r="F99" s="64">
        <f t="shared" si="26"/>
        <v>122.25466798951558</v>
      </c>
      <c r="G99" s="36">
        <f t="shared" si="16"/>
        <v>2739539748.9539752</v>
      </c>
      <c r="H99" s="61">
        <f t="shared" si="17"/>
        <v>1563734949.1863678</v>
      </c>
      <c r="I99" s="64">
        <f t="shared" si="18"/>
        <v>30755.087276053084</v>
      </c>
      <c r="J99" s="64">
        <f t="shared" si="18"/>
        <v>17555.067363853443</v>
      </c>
      <c r="K99" s="64">
        <f t="shared" si="27"/>
        <v>3.2655366165619855</v>
      </c>
      <c r="L99" s="64">
        <f t="shared" si="27"/>
        <v>5.7209614502707069</v>
      </c>
      <c r="M99" s="64">
        <f t="shared" si="19"/>
        <v>5.1753114872243247</v>
      </c>
      <c r="N99" s="79">
        <f t="shared" si="20"/>
        <v>3.5738831615120302E-4</v>
      </c>
      <c r="O99" s="80">
        <f t="shared" si="21"/>
        <v>9.5580161158407282E-4</v>
      </c>
      <c r="P99" s="63">
        <f t="shared" si="28"/>
        <v>0.90463917525773263</v>
      </c>
      <c r="Q99" s="64">
        <f t="shared" si="28"/>
        <v>2.4193728293221843</v>
      </c>
      <c r="R99" s="64">
        <f t="shared" si="22"/>
        <v>2.0827653506411949</v>
      </c>
      <c r="S99" s="66">
        <f t="shared" si="29"/>
        <v>7.25807683786552</v>
      </c>
    </row>
    <row r="100" spans="1:19" x14ac:dyDescent="0.25">
      <c r="A100" s="65">
        <f t="shared" si="30"/>
        <v>7.9000000000000056E-2</v>
      </c>
      <c r="B100" s="63">
        <f t="shared" si="23"/>
        <v>0.23700000000000015</v>
      </c>
      <c r="C100" s="64">
        <f t="shared" si="24"/>
        <v>0.66597077244258873</v>
      </c>
      <c r="D100" s="28">
        <f t="shared" si="25"/>
        <v>0.49112704935333923</v>
      </c>
      <c r="E100" s="64">
        <f t="shared" si="26"/>
        <v>166.4926931106472</v>
      </c>
      <c r="F100" s="64">
        <f t="shared" si="26"/>
        <v>122.7817623383348</v>
      </c>
      <c r="G100" s="36">
        <f t="shared" si="16"/>
        <v>2744780793.3194156</v>
      </c>
      <c r="H100" s="61">
        <f t="shared" si="17"/>
        <v>1575923576.7853084</v>
      </c>
      <c r="I100" s="64">
        <f t="shared" si="18"/>
        <v>30813.92518009822</v>
      </c>
      <c r="J100" s="64">
        <f t="shared" si="18"/>
        <v>17691.901408960417</v>
      </c>
      <c r="K100" s="64">
        <f t="shared" si="27"/>
        <v>3.259301210686941</v>
      </c>
      <c r="L100" s="64">
        <f t="shared" si="27"/>
        <v>5.6767139565137548</v>
      </c>
      <c r="M100" s="64">
        <f t="shared" si="19"/>
        <v>5.1395111241077958</v>
      </c>
      <c r="N100" s="79">
        <f t="shared" si="20"/>
        <v>3.60524814603537E-4</v>
      </c>
      <c r="O100" s="80">
        <f t="shared" si="21"/>
        <v>9.5660483699718695E-4</v>
      </c>
      <c r="P100" s="63">
        <f t="shared" si="28"/>
        <v>0.91257843696520302</v>
      </c>
      <c r="Q100" s="64">
        <f t="shared" si="28"/>
        <v>2.4214059936491292</v>
      </c>
      <c r="R100" s="64">
        <f t="shared" si="22"/>
        <v>2.0861109810527014</v>
      </c>
      <c r="S100" s="66">
        <f t="shared" si="29"/>
        <v>7.2256221051604967</v>
      </c>
    </row>
    <row r="101" spans="1:19" x14ac:dyDescent="0.25">
      <c r="A101" s="65">
        <f t="shared" si="30"/>
        <v>8.0000000000000057E-2</v>
      </c>
      <c r="B101" s="63">
        <f t="shared" si="23"/>
        <v>0.24000000000000016</v>
      </c>
      <c r="C101" s="64">
        <f t="shared" si="24"/>
        <v>0.66666666666666652</v>
      </c>
      <c r="D101" s="28">
        <f t="shared" si="25"/>
        <v>0.49321211119293457</v>
      </c>
      <c r="E101" s="64">
        <f t="shared" si="26"/>
        <v>166.66666666666663</v>
      </c>
      <c r="F101" s="64">
        <f t="shared" si="26"/>
        <v>123.30302779823364</v>
      </c>
      <c r="G101" s="36">
        <f t="shared" si="16"/>
        <v>2749999999.9999995</v>
      </c>
      <c r="H101" s="61">
        <f t="shared" si="17"/>
        <v>1588012177.3195677</v>
      </c>
      <c r="I101" s="64">
        <f t="shared" si="18"/>
        <v>30872.517926209828</v>
      </c>
      <c r="J101" s="64">
        <f t="shared" si="18"/>
        <v>17827.612513213771</v>
      </c>
      <c r="K101" s="64">
        <f t="shared" si="27"/>
        <v>3.2531154046313584</v>
      </c>
      <c r="L101" s="64">
        <f t="shared" si="27"/>
        <v>5.6335004797233035</v>
      </c>
      <c r="M101" s="64">
        <f t="shared" si="19"/>
        <v>5.10452601859176</v>
      </c>
      <c r="N101" s="79">
        <f t="shared" si="20"/>
        <v>3.636363636363641E-4</v>
      </c>
      <c r="O101" s="80">
        <f t="shared" si="21"/>
        <v>9.5740050872118916E-4</v>
      </c>
      <c r="P101" s="63">
        <f t="shared" si="28"/>
        <v>0.92045454545454664</v>
      </c>
      <c r="Q101" s="64">
        <f t="shared" si="28"/>
        <v>2.42342003770051</v>
      </c>
      <c r="R101" s="64">
        <f t="shared" si="22"/>
        <v>2.0894277060902962</v>
      </c>
      <c r="S101" s="66">
        <f t="shared" si="29"/>
        <v>7.1939537246820562</v>
      </c>
    </row>
    <row r="102" spans="1:19" x14ac:dyDescent="0.25">
      <c r="A102" s="65">
        <f t="shared" si="30"/>
        <v>8.1000000000000058E-2</v>
      </c>
      <c r="B102" s="63">
        <f t="shared" si="23"/>
        <v>0.24300000000000016</v>
      </c>
      <c r="C102" s="64">
        <f t="shared" si="24"/>
        <v>0.66735966735966734</v>
      </c>
      <c r="D102" s="28">
        <f t="shared" si="25"/>
        <v>0.49527433925337011</v>
      </c>
      <c r="E102" s="64">
        <f t="shared" si="26"/>
        <v>166.83991683991684</v>
      </c>
      <c r="F102" s="64">
        <f t="shared" si="26"/>
        <v>123.81858481334253</v>
      </c>
      <c r="G102" s="36">
        <f t="shared" si="16"/>
        <v>2755197505.197505</v>
      </c>
      <c r="H102" s="61">
        <f t="shared" si="17"/>
        <v>1600002256.9196877</v>
      </c>
      <c r="I102" s="64">
        <f t="shared" si="18"/>
        <v>30930.867043439484</v>
      </c>
      <c r="J102" s="64">
        <f t="shared" si="18"/>
        <v>17962.217584992457</v>
      </c>
      <c r="K102" s="64">
        <f t="shared" si="27"/>
        <v>3.2469786089236967</v>
      </c>
      <c r="L102" s="64">
        <f t="shared" si="27"/>
        <v>5.5912842147855057</v>
      </c>
      <c r="M102" s="64">
        <f t="shared" si="19"/>
        <v>5.0703274134828824</v>
      </c>
      <c r="N102" s="79">
        <f t="shared" si="20"/>
        <v>3.6672325976230932E-4</v>
      </c>
      <c r="O102" s="80">
        <f t="shared" si="21"/>
        <v>9.5818876997674372E-4</v>
      </c>
      <c r="P102" s="63">
        <f t="shared" si="28"/>
        <v>0.92826825127334545</v>
      </c>
      <c r="Q102" s="64">
        <f t="shared" si="28"/>
        <v>2.4254153240036329</v>
      </c>
      <c r="R102" s="64">
        <f t="shared" si="22"/>
        <v>2.0927159745080135</v>
      </c>
      <c r="S102" s="66">
        <f t="shared" si="29"/>
        <v>7.1630433879908963</v>
      </c>
    </row>
    <row r="103" spans="1:19" x14ac:dyDescent="0.25">
      <c r="A103" s="65">
        <f t="shared" si="30"/>
        <v>8.2000000000000059E-2</v>
      </c>
      <c r="B103" s="63">
        <f t="shared" si="23"/>
        <v>0.24600000000000016</v>
      </c>
      <c r="C103" s="64">
        <f t="shared" si="24"/>
        <v>0.66804979253112018</v>
      </c>
      <c r="D103" s="28">
        <f t="shared" si="25"/>
        <v>0.49731420005270999</v>
      </c>
      <c r="E103" s="64">
        <f t="shared" si="26"/>
        <v>167.01244813278004</v>
      </c>
      <c r="F103" s="64">
        <f t="shared" si="26"/>
        <v>124.32855001317749</v>
      </c>
      <c r="G103" s="36">
        <f t="shared" si="16"/>
        <v>2760373443.9834018</v>
      </c>
      <c r="H103" s="61">
        <f t="shared" si="17"/>
        <v>1611895285.8716354</v>
      </c>
      <c r="I103" s="64">
        <f t="shared" si="18"/>
        <v>30988.974048149506</v>
      </c>
      <c r="J103" s="64">
        <f t="shared" si="18"/>
        <v>18095.733130270975</v>
      </c>
      <c r="K103" s="64">
        <f t="shared" si="27"/>
        <v>3.2408902433963669</v>
      </c>
      <c r="L103" s="64">
        <f t="shared" si="27"/>
        <v>5.5500301050254839</v>
      </c>
      <c r="M103" s="64">
        <f t="shared" si="19"/>
        <v>5.0368879135523468</v>
      </c>
      <c r="N103" s="79">
        <f t="shared" si="20"/>
        <v>3.6978579481398028E-4</v>
      </c>
      <c r="O103" s="80">
        <f t="shared" si="21"/>
        <v>9.5896975962805539E-4</v>
      </c>
      <c r="P103" s="63">
        <f t="shared" si="28"/>
        <v>0.93602029312288759</v>
      </c>
      <c r="Q103" s="64">
        <f t="shared" si="28"/>
        <v>2.4273922040585152</v>
      </c>
      <c r="R103" s="64">
        <f t="shared" si="22"/>
        <v>2.0959762238505979</v>
      </c>
      <c r="S103" s="66">
        <f t="shared" si="29"/>
        <v>7.1328641374029447</v>
      </c>
    </row>
    <row r="104" spans="1:19" x14ac:dyDescent="0.25">
      <c r="A104" s="65">
        <f t="shared" si="30"/>
        <v>8.300000000000006E-2</v>
      </c>
      <c r="B104" s="63">
        <f t="shared" si="23"/>
        <v>0.24900000000000017</v>
      </c>
      <c r="C104" s="64">
        <f t="shared" si="24"/>
        <v>0.66873706004140787</v>
      </c>
      <c r="D104" s="28">
        <f t="shared" si="25"/>
        <v>0.49933214550759486</v>
      </c>
      <c r="E104" s="64">
        <f t="shared" si="26"/>
        <v>167.18426501035196</v>
      </c>
      <c r="F104" s="64">
        <f t="shared" si="26"/>
        <v>124.83303637689872</v>
      </c>
      <c r="G104" s="36">
        <f t="shared" si="16"/>
        <v>2765527950.3105588</v>
      </c>
      <c r="H104" s="61">
        <f t="shared" si="17"/>
        <v>1623692699.8291824</v>
      </c>
      <c r="I104" s="64">
        <f t="shared" si="18"/>
        <v>31046.840444144389</v>
      </c>
      <c r="J104" s="64">
        <f t="shared" si="18"/>
        <v>18228.175266229991</v>
      </c>
      <c r="K104" s="64">
        <f t="shared" si="27"/>
        <v>3.2348497370028828</v>
      </c>
      <c r="L104" s="64">
        <f t="shared" si="27"/>
        <v>5.5097047388815552</v>
      </c>
      <c r="M104" s="64">
        <f t="shared" si="19"/>
        <v>5.0041814051307387</v>
      </c>
      <c r="N104" s="79">
        <f t="shared" si="20"/>
        <v>3.7282425603593519E-4</v>
      </c>
      <c r="O104" s="80">
        <f t="shared" si="21"/>
        <v>9.5974361236676948E-4</v>
      </c>
      <c r="P104" s="63">
        <f t="shared" si="28"/>
        <v>0.94371139809096094</v>
      </c>
      <c r="Q104" s="64">
        <f t="shared" si="28"/>
        <v>2.4293510188033851</v>
      </c>
      <c r="R104" s="64">
        <f t="shared" si="22"/>
        <v>2.0992088808672911</v>
      </c>
      <c r="S104" s="66">
        <f t="shared" si="29"/>
        <v>7.1033902859980298</v>
      </c>
    </row>
    <row r="105" spans="1:19" x14ac:dyDescent="0.25">
      <c r="A105" s="65">
        <f t="shared" si="30"/>
        <v>8.4000000000000061E-2</v>
      </c>
      <c r="B105" s="63">
        <f t="shared" si="23"/>
        <v>0.25200000000000017</v>
      </c>
      <c r="C105" s="64">
        <f t="shared" si="24"/>
        <v>0.66942148760330566</v>
      </c>
      <c r="D105" s="28">
        <f t="shared" si="25"/>
        <v>0.5013286135545364</v>
      </c>
      <c r="E105" s="64">
        <f t="shared" si="26"/>
        <v>167.35537190082641</v>
      </c>
      <c r="F105" s="64">
        <f t="shared" si="26"/>
        <v>125.3321533886341</v>
      </c>
      <c r="G105" s="36">
        <f t="shared" si="16"/>
        <v>2770661157.0247931</v>
      </c>
      <c r="H105" s="61">
        <f t="shared" si="17"/>
        <v>1635395900.9723594</v>
      </c>
      <c r="I105" s="64">
        <f t="shared" si="18"/>
        <v>31104.467722800437</v>
      </c>
      <c r="J105" s="64">
        <f t="shared" si="18"/>
        <v>18359.559734261544</v>
      </c>
      <c r="K105" s="64">
        <f t="shared" si="27"/>
        <v>3.2288565276393277</v>
      </c>
      <c r="L105" s="64">
        <f t="shared" si="27"/>
        <v>5.4702762538521466</v>
      </c>
      <c r="M105" s="64">
        <f t="shared" si="19"/>
        <v>4.972182981360409</v>
      </c>
      <c r="N105" s="79">
        <f t="shared" si="20"/>
        <v>3.7583892617449715E-4</v>
      </c>
      <c r="O105" s="80">
        <f t="shared" si="21"/>
        <v>9.6051045888598003E-4</v>
      </c>
      <c r="P105" s="63">
        <f t="shared" si="28"/>
        <v>0.95134228187919589</v>
      </c>
      <c r="Q105" s="64">
        <f t="shared" si="28"/>
        <v>2.4312920990551365</v>
      </c>
      <c r="R105" s="64">
        <f t="shared" si="22"/>
        <v>2.1024143619049274</v>
      </c>
      <c r="S105" s="66">
        <f t="shared" si="29"/>
        <v>7.0745973432653368</v>
      </c>
    </row>
    <row r="106" spans="1:19" x14ac:dyDescent="0.25">
      <c r="A106" s="65">
        <f t="shared" si="30"/>
        <v>8.5000000000000062E-2</v>
      </c>
      <c r="B106" s="63">
        <f t="shared" si="23"/>
        <v>0.25500000000000017</v>
      </c>
      <c r="C106" s="64">
        <f t="shared" si="24"/>
        <v>0.67010309278350522</v>
      </c>
      <c r="D106" s="28">
        <f t="shared" si="25"/>
        <v>0.50330402873781444</v>
      </c>
      <c r="E106" s="64">
        <f t="shared" si="26"/>
        <v>167.5257731958763</v>
      </c>
      <c r="F106" s="64">
        <f t="shared" si="26"/>
        <v>125.82600718445362</v>
      </c>
      <c r="G106" s="36">
        <f t="shared" si="16"/>
        <v>2775773195.8762879</v>
      </c>
      <c r="H106" s="61">
        <f t="shared" si="17"/>
        <v>1647006259.1149828</v>
      </c>
      <c r="I106" s="64">
        <f t="shared" si="18"/>
        <v>31161.857363193983</v>
      </c>
      <c r="J106" s="64">
        <f t="shared" si="18"/>
        <v>18489.901912402584</v>
      </c>
      <c r="K106" s="64">
        <f t="shared" si="27"/>
        <v>3.222910061969972</v>
      </c>
      <c r="L106" s="64">
        <f t="shared" si="27"/>
        <v>5.4317142471233799</v>
      </c>
      <c r="M106" s="64">
        <f t="shared" si="19"/>
        <v>4.9408688726448453</v>
      </c>
      <c r="N106" s="79">
        <f t="shared" si="20"/>
        <v>3.7883008356545992E-4</v>
      </c>
      <c r="O106" s="80">
        <f t="shared" si="21"/>
        <v>9.612704260449855E-4</v>
      </c>
      <c r="P106" s="63">
        <f t="shared" si="28"/>
        <v>0.95891364902507037</v>
      </c>
      <c r="Q106" s="64">
        <f t="shared" si="28"/>
        <v>2.4332157659263696</v>
      </c>
      <c r="R106" s="64">
        <f t="shared" si="22"/>
        <v>2.1055930732816366</v>
      </c>
      <c r="S106" s="66">
        <f t="shared" si="29"/>
        <v>7.0464619459264819</v>
      </c>
    </row>
    <row r="107" spans="1:19" x14ac:dyDescent="0.25">
      <c r="A107" s="65">
        <f t="shared" si="30"/>
        <v>8.6000000000000063E-2</v>
      </c>
      <c r="B107" s="63">
        <f t="shared" si="23"/>
        <v>0.25800000000000017</v>
      </c>
      <c r="C107" s="64">
        <f t="shared" si="24"/>
        <v>0.67078189300411517</v>
      </c>
      <c r="D107" s="28">
        <f t="shared" si="25"/>
        <v>0.50525880276613921</v>
      </c>
      <c r="E107" s="64">
        <f t="shared" si="26"/>
        <v>167.6954732510288</v>
      </c>
      <c r="F107" s="64">
        <f t="shared" si="26"/>
        <v>126.31470069153481</v>
      </c>
      <c r="G107" s="36">
        <f t="shared" si="16"/>
        <v>2780864197.5308638</v>
      </c>
      <c r="H107" s="61">
        <f t="shared" si="17"/>
        <v>1658525112.7640312</v>
      </c>
      <c r="I107" s="64">
        <f t="shared" si="18"/>
        <v>31219.010832227897</v>
      </c>
      <c r="J107" s="64">
        <f t="shared" si="18"/>
        <v>18619.216827227909</v>
      </c>
      <c r="K107" s="64">
        <f t="shared" si="27"/>
        <v>3.2170097952569812</v>
      </c>
      <c r="L107" s="64">
        <f t="shared" si="27"/>
        <v>5.393989692340007</v>
      </c>
      <c r="M107" s="64">
        <f t="shared" si="19"/>
        <v>4.9102163818771123</v>
      </c>
      <c r="N107" s="79">
        <f t="shared" si="20"/>
        <v>3.817980022197562E-4</v>
      </c>
      <c r="O107" s="80">
        <f t="shared" si="21"/>
        <v>9.6202363702539218E-4</v>
      </c>
      <c r="P107" s="63">
        <f t="shared" si="28"/>
        <v>0.96642619311875788</v>
      </c>
      <c r="Q107" s="64">
        <f t="shared" si="28"/>
        <v>2.4351223312205241</v>
      </c>
      <c r="R107" s="64">
        <f t="shared" si="22"/>
        <v>2.1087454116423539</v>
      </c>
      <c r="S107" s="66">
        <f t="shared" si="29"/>
        <v>7.0189617935194661</v>
      </c>
    </row>
    <row r="108" spans="1:19" x14ac:dyDescent="0.25">
      <c r="A108" s="65">
        <f t="shared" si="30"/>
        <v>8.7000000000000063E-2</v>
      </c>
      <c r="B108" s="63">
        <f t="shared" si="23"/>
        <v>0.26100000000000018</v>
      </c>
      <c r="C108" s="64">
        <f t="shared" si="24"/>
        <v>0.67145790554414786</v>
      </c>
      <c r="D108" s="28">
        <f t="shared" si="25"/>
        <v>0.50719333504007968</v>
      </c>
      <c r="E108" s="64">
        <f t="shared" si="26"/>
        <v>167.86447638603696</v>
      </c>
      <c r="F108" s="64">
        <f t="shared" si="26"/>
        <v>126.79833376001991</v>
      </c>
      <c r="G108" s="36">
        <f t="shared" si="16"/>
        <v>2785934291.5811086</v>
      </c>
      <c r="H108" s="61">
        <f t="shared" si="17"/>
        <v>1669953770.1334715</v>
      </c>
      <c r="I108" s="64">
        <f t="shared" si="18"/>
        <v>31275.929584756537</v>
      </c>
      <c r="J108" s="64">
        <f t="shared" si="18"/>
        <v>18747.519165231744</v>
      </c>
      <c r="K108" s="64">
        <f t="shared" si="27"/>
        <v>3.2111551911940635</v>
      </c>
      <c r="L108" s="64">
        <f t="shared" si="27"/>
        <v>5.3570748620311903</v>
      </c>
      <c r="M108" s="64">
        <f t="shared" si="19"/>
        <v>4.8802038240673848</v>
      </c>
      <c r="N108" s="79">
        <f t="shared" si="20"/>
        <v>3.8474295190713139E-4</v>
      </c>
      <c r="O108" s="80">
        <f t="shared" si="21"/>
        <v>9.6277021147911119E-4</v>
      </c>
      <c r="P108" s="63">
        <f t="shared" si="28"/>
        <v>0.97388059701492635</v>
      </c>
      <c r="Q108" s="64">
        <f t="shared" si="28"/>
        <v>2.4370120978065</v>
      </c>
      <c r="R108" s="64">
        <f t="shared" si="22"/>
        <v>2.1118717642972613</v>
      </c>
      <c r="S108" s="66">
        <f t="shared" si="29"/>
        <v>6.9920755883646457</v>
      </c>
    </row>
    <row r="109" spans="1:19" x14ac:dyDescent="0.25">
      <c r="A109" s="65">
        <f t="shared" si="30"/>
        <v>8.8000000000000064E-2</v>
      </c>
      <c r="B109" s="63">
        <f t="shared" si="23"/>
        <v>0.26400000000000018</v>
      </c>
      <c r="C109" s="64">
        <f t="shared" si="24"/>
        <v>0.67213114754098346</v>
      </c>
      <c r="D109" s="28">
        <f t="shared" si="25"/>
        <v>0.50910801315210819</v>
      </c>
      <c r="E109" s="64">
        <f t="shared" si="26"/>
        <v>168.03278688524586</v>
      </c>
      <c r="F109" s="64">
        <f t="shared" si="26"/>
        <v>127.27700328802705</v>
      </c>
      <c r="G109" s="36">
        <f t="shared" si="16"/>
        <v>2790983606.5573764</v>
      </c>
      <c r="H109" s="61">
        <f t="shared" si="17"/>
        <v>1681293510.1149759</v>
      </c>
      <c r="I109" s="64">
        <f t="shared" si="18"/>
        <v>31332.615063709229</v>
      </c>
      <c r="J109" s="64">
        <f t="shared" si="18"/>
        <v>18874.8232837254</v>
      </c>
      <c r="K109" s="64">
        <f t="shared" si="27"/>
        <v>3.2053457217439671</v>
      </c>
      <c r="L109" s="64">
        <f t="shared" si="27"/>
        <v>5.3209432552466431</v>
      </c>
      <c r="M109" s="64">
        <f t="shared" si="19"/>
        <v>4.8508104700238261</v>
      </c>
      <c r="N109" s="79">
        <f t="shared" si="20"/>
        <v>3.8766519823788594E-4</v>
      </c>
      <c r="O109" s="80">
        <f t="shared" si="21"/>
        <v>9.6351026566876075E-4</v>
      </c>
      <c r="P109" s="63">
        <f t="shared" si="28"/>
        <v>0.98127753303964893</v>
      </c>
      <c r="Q109" s="64">
        <f t="shared" si="28"/>
        <v>2.4388853599740505</v>
      </c>
      <c r="R109" s="64">
        <f t="shared" si="22"/>
        <v>2.1149725095441836</v>
      </c>
      <c r="S109" s="66">
        <f t="shared" si="29"/>
        <v>6.9657829795680097</v>
      </c>
    </row>
    <row r="110" spans="1:19" x14ac:dyDescent="0.25">
      <c r="A110" s="65">
        <f t="shared" si="30"/>
        <v>8.9000000000000065E-2</v>
      </c>
      <c r="B110" s="63">
        <f t="shared" si="23"/>
        <v>0.26700000000000018</v>
      </c>
      <c r="C110" s="64">
        <f t="shared" si="24"/>
        <v>0.67280163599182008</v>
      </c>
      <c r="D110" s="28">
        <f t="shared" si="25"/>
        <v>0.51100321336097332</v>
      </c>
      <c r="E110" s="64">
        <f t="shared" si="26"/>
        <v>168.20040899795501</v>
      </c>
      <c r="F110" s="64">
        <f t="shared" si="26"/>
        <v>127.75080334024332</v>
      </c>
      <c r="G110" s="36">
        <f t="shared" si="16"/>
        <v>2796012269.9386501</v>
      </c>
      <c r="H110" s="61">
        <f t="shared" si="17"/>
        <v>1692545583.2078118</v>
      </c>
      <c r="I110" s="64">
        <f t="shared" si="18"/>
        <v>31389.068700212229</v>
      </c>
      <c r="J110" s="64">
        <f t="shared" si="18"/>
        <v>19001.143221276528</v>
      </c>
      <c r="K110" s="64">
        <f t="shared" si="27"/>
        <v>3.1995808669797174</v>
      </c>
      <c r="L110" s="64">
        <f t="shared" si="27"/>
        <v>5.2855695299981944</v>
      </c>
      <c r="M110" s="64">
        <f t="shared" si="19"/>
        <v>4.8220164937718666</v>
      </c>
      <c r="N110" s="79">
        <f t="shared" si="20"/>
        <v>3.9056500274273209E-4</v>
      </c>
      <c r="O110" s="80">
        <f t="shared" si="21"/>
        <v>9.6424391260094744E-4</v>
      </c>
      <c r="P110" s="63">
        <f t="shared" si="28"/>
        <v>0.98861766319254063</v>
      </c>
      <c r="Q110" s="64">
        <f t="shared" si="28"/>
        <v>2.4407424037711483</v>
      </c>
      <c r="R110" s="64">
        <f t="shared" si="22"/>
        <v>2.1180480169759024</v>
      </c>
      <c r="S110" s="66">
        <f t="shared" si="29"/>
        <v>6.940064510747769</v>
      </c>
    </row>
    <row r="111" spans="1:19" x14ac:dyDescent="0.25">
      <c r="A111" s="65">
        <f t="shared" si="30"/>
        <v>9.0000000000000066E-2</v>
      </c>
      <c r="B111" s="63">
        <f t="shared" si="23"/>
        <v>0.27000000000000018</v>
      </c>
      <c r="C111" s="64">
        <f t="shared" si="24"/>
        <v>0.6734693877551019</v>
      </c>
      <c r="D111" s="28">
        <f t="shared" si="25"/>
        <v>0.51287930104199342</v>
      </c>
      <c r="E111" s="64">
        <f t="shared" si="26"/>
        <v>168.36734693877548</v>
      </c>
      <c r="F111" s="64">
        <f t="shared" si="26"/>
        <v>128.21982526049837</v>
      </c>
      <c r="G111" s="36">
        <f t="shared" si="16"/>
        <v>2801020408.1632652</v>
      </c>
      <c r="H111" s="61">
        <f t="shared" si="17"/>
        <v>1703711212.4100249</v>
      </c>
      <c r="I111" s="64">
        <f t="shared" si="18"/>
        <v>31445.291913709083</v>
      </c>
      <c r="J111" s="64">
        <f t="shared" si="18"/>
        <v>19126.492707713885</v>
      </c>
      <c r="K111" s="64">
        <f t="shared" si="27"/>
        <v>3.1938601149295121</v>
      </c>
      <c r="L111" s="64">
        <f t="shared" si="27"/>
        <v>5.250929440137547</v>
      </c>
      <c r="M111" s="64">
        <f t="shared" si="19"/>
        <v>4.79380292342465</v>
      </c>
      <c r="N111" s="79">
        <f t="shared" si="20"/>
        <v>3.9344262295082014E-4</v>
      </c>
      <c r="O111" s="80">
        <f t="shared" si="21"/>
        <v>9.6497126215285554E-4</v>
      </c>
      <c r="P111" s="63">
        <f t="shared" si="28"/>
        <v>0.99590163934426346</v>
      </c>
      <c r="Q111" s="64">
        <f t="shared" si="28"/>
        <v>2.4425835073244153</v>
      </c>
      <c r="R111" s="64">
        <f t="shared" si="22"/>
        <v>2.1210986477732705</v>
      </c>
      <c r="S111" s="66">
        <f t="shared" si="29"/>
        <v>6.9149015711979205</v>
      </c>
    </row>
    <row r="112" spans="1:19" x14ac:dyDescent="0.25">
      <c r="A112" s="65">
        <f t="shared" si="30"/>
        <v>9.1000000000000067E-2</v>
      </c>
      <c r="B112" s="63">
        <f t="shared" si="23"/>
        <v>0.27300000000000019</v>
      </c>
      <c r="C112" s="64">
        <f t="shared" si="24"/>
        <v>0.67413441955193487</v>
      </c>
      <c r="D112" s="28">
        <f t="shared" si="25"/>
        <v>0.51473663111474011</v>
      </c>
      <c r="E112" s="64">
        <f t="shared" si="26"/>
        <v>168.53360488798373</v>
      </c>
      <c r="F112" s="64">
        <f t="shared" si="26"/>
        <v>128.68415777868503</v>
      </c>
      <c r="G112" s="36">
        <f t="shared" si="16"/>
        <v>2806008146.6395111</v>
      </c>
      <c r="H112" s="61">
        <f t="shared" si="17"/>
        <v>1714791594.0729332</v>
      </c>
      <c r="I112" s="64">
        <f t="shared" si="18"/>
        <v>31501.286112079688</v>
      </c>
      <c r="J112" s="64">
        <f t="shared" si="18"/>
        <v>19250.885173720209</v>
      </c>
      <c r="K112" s="64">
        <f t="shared" si="27"/>
        <v>3.1881829614251429</v>
      </c>
      <c r="L112" s="64">
        <f t="shared" si="27"/>
        <v>5.2169997763330178</v>
      </c>
      <c r="M112" s="64">
        <f t="shared" si="19"/>
        <v>4.7661515952423796</v>
      </c>
      <c r="N112" s="79">
        <f t="shared" si="20"/>
        <v>3.9629831246597731E-4</v>
      </c>
      <c r="O112" s="80">
        <f t="shared" si="21"/>
        <v>9.6569242119256583E-4</v>
      </c>
      <c r="P112" s="63">
        <f t="shared" si="28"/>
        <v>1.003130103429505</v>
      </c>
      <c r="Q112" s="64">
        <f t="shared" si="28"/>
        <v>2.4444089411436822</v>
      </c>
      <c r="R112" s="64">
        <f t="shared" si="22"/>
        <v>2.124124754984976</v>
      </c>
      <c r="S112" s="66">
        <f t="shared" si="29"/>
        <v>6.8902763502273556</v>
      </c>
    </row>
    <row r="113" spans="1:19" x14ac:dyDescent="0.25">
      <c r="A113" s="65">
        <f t="shared" si="30"/>
        <v>9.2000000000000068E-2</v>
      </c>
      <c r="B113" s="63">
        <f t="shared" si="23"/>
        <v>0.27600000000000019</v>
      </c>
      <c r="C113" s="64">
        <f t="shared" si="24"/>
        <v>0.67479674796747957</v>
      </c>
      <c r="D113" s="28">
        <f t="shared" si="25"/>
        <v>0.51657554844948383</v>
      </c>
      <c r="E113" s="64">
        <f t="shared" si="26"/>
        <v>168.69918699186988</v>
      </c>
      <c r="F113" s="64">
        <f t="shared" si="26"/>
        <v>129.14388711237095</v>
      </c>
      <c r="G113" s="36">
        <f t="shared" si="16"/>
        <v>2810975609.7560978</v>
      </c>
      <c r="H113" s="61">
        <f t="shared" si="17"/>
        <v>1725787898.7208037</v>
      </c>
      <c r="I113" s="64">
        <f t="shared" si="18"/>
        <v>31557.052691757726</v>
      </c>
      <c r="J113" s="64">
        <f t="shared" si="18"/>
        <v>19374.333760034187</v>
      </c>
      <c r="K113" s="64">
        <f t="shared" si="27"/>
        <v>3.182548909953888</v>
      </c>
      <c r="L113" s="64">
        <f t="shared" si="27"/>
        <v>5.1837583108371996</v>
      </c>
      <c r="M113" s="64">
        <f t="shared" si="19"/>
        <v>4.7390451106409088</v>
      </c>
      <c r="N113" s="79">
        <f t="shared" si="20"/>
        <v>3.9913232104121522E-4</v>
      </c>
      <c r="O113" s="80">
        <f t="shared" si="21"/>
        <v>9.6640749369346422E-4</v>
      </c>
      <c r="P113" s="63">
        <f t="shared" si="28"/>
        <v>1.010303687635576</v>
      </c>
      <c r="Q113" s="64">
        <f t="shared" si="28"/>
        <v>2.4462189684115816</v>
      </c>
      <c r="R113" s="64">
        <f t="shared" si="22"/>
        <v>2.1271266837946916</v>
      </c>
      <c r="S113" s="66">
        <f t="shared" si="29"/>
        <v>6.8661717944356004</v>
      </c>
    </row>
    <row r="114" spans="1:19" x14ac:dyDescent="0.25">
      <c r="A114" s="65">
        <f t="shared" si="30"/>
        <v>9.3000000000000069E-2</v>
      </c>
      <c r="B114" s="63">
        <f t="shared" si="23"/>
        <v>0.27900000000000019</v>
      </c>
      <c r="C114" s="64">
        <f t="shared" si="24"/>
        <v>0.67545638945233266</v>
      </c>
      <c r="D114" s="28">
        <f t="shared" si="25"/>
        <v>0.51839638825367163</v>
      </c>
      <c r="E114" s="64">
        <f t="shared" si="26"/>
        <v>168.86409736308318</v>
      </c>
      <c r="F114" s="64">
        <f t="shared" si="26"/>
        <v>129.5990970634179</v>
      </c>
      <c r="G114" s="36">
        <f t="shared" si="16"/>
        <v>2815922920.8924942</v>
      </c>
      <c r="H114" s="61">
        <f t="shared" si="17"/>
        <v>1736701271.8374722</v>
      </c>
      <c r="I114" s="64">
        <f t="shared" si="18"/>
        <v>31612.593037846793</v>
      </c>
      <c r="J114" s="64">
        <f t="shared" si="18"/>
        <v>19496.851326281376</v>
      </c>
      <c r="K114" s="64">
        <f t="shared" si="27"/>
        <v>3.1769574715137505</v>
      </c>
      <c r="L114" s="64">
        <f t="shared" si="27"/>
        <v>5.1511837457636434</v>
      </c>
      <c r="M114" s="64">
        <f t="shared" si="19"/>
        <v>4.7124667959303332</v>
      </c>
      <c r="N114" s="79">
        <f t="shared" si="20"/>
        <v>4.0194489465154008E-4</v>
      </c>
      <c r="O114" s="80">
        <f t="shared" si="21"/>
        <v>9.6711658084310133E-4</v>
      </c>
      <c r="P114" s="63">
        <f t="shared" si="28"/>
        <v>1.0174230145867109</v>
      </c>
      <c r="Q114" s="64">
        <f t="shared" si="28"/>
        <v>2.4480138452591005</v>
      </c>
      <c r="R114" s="64">
        <f t="shared" si="22"/>
        <v>2.1301047717763471</v>
      </c>
      <c r="S114" s="66">
        <f t="shared" si="29"/>
        <v>6.8425715677066803</v>
      </c>
    </row>
    <row r="115" spans="1:19" x14ac:dyDescent="0.25">
      <c r="A115" s="65">
        <f t="shared" si="30"/>
        <v>9.400000000000007E-2</v>
      </c>
      <c r="B115" s="63">
        <f t="shared" si="23"/>
        <v>0.28200000000000019</v>
      </c>
      <c r="C115" s="64">
        <f t="shared" si="24"/>
        <v>0.67611336032388658</v>
      </c>
      <c r="D115" s="28">
        <f t="shared" si="25"/>
        <v>0.52019947643961983</v>
      </c>
      <c r="E115" s="64">
        <f t="shared" si="26"/>
        <v>169.02834008097165</v>
      </c>
      <c r="F115" s="64">
        <f t="shared" si="26"/>
        <v>130.04986910990496</v>
      </c>
      <c r="G115" s="36">
        <f t="shared" si="16"/>
        <v>2820850202.4291496</v>
      </c>
      <c r="H115" s="61">
        <f t="shared" si="17"/>
        <v>1747532834.6215649</v>
      </c>
      <c r="I115" s="64">
        <f t="shared" si="18"/>
        <v>31667.90852423511</v>
      </c>
      <c r="J115" s="64">
        <f t="shared" si="18"/>
        <v>19618.450459452564</v>
      </c>
      <c r="K115" s="64">
        <f t="shared" si="27"/>
        <v>3.1714081644719774</v>
      </c>
      <c r="L115" s="64">
        <f t="shared" si="27"/>
        <v>5.1192556646144736</v>
      </c>
      <c r="M115" s="64">
        <f t="shared" si="19"/>
        <v>4.6864006645828074</v>
      </c>
      <c r="N115" s="79">
        <f t="shared" si="20"/>
        <v>4.0473627556512421E-4</v>
      </c>
      <c r="O115" s="80">
        <f t="shared" si="21"/>
        <v>9.6781978114682937E-4</v>
      </c>
      <c r="P115" s="63">
        <f t="shared" si="28"/>
        <v>1.0244886975242207</v>
      </c>
      <c r="Q115" s="64">
        <f t="shared" si="28"/>
        <v>2.449793821027912</v>
      </c>
      <c r="R115" s="64">
        <f t="shared" si="22"/>
        <v>2.1330593491382026</v>
      </c>
      <c r="S115" s="66">
        <f t="shared" si="29"/>
        <v>6.8194600137210095</v>
      </c>
    </row>
    <row r="116" spans="1:19" x14ac:dyDescent="0.25">
      <c r="A116" s="65">
        <f t="shared" si="30"/>
        <v>9.500000000000007E-2</v>
      </c>
      <c r="B116" s="63">
        <f t="shared" si="23"/>
        <v>0.2850000000000002</v>
      </c>
      <c r="C116" s="64">
        <f t="shared" si="24"/>
        <v>0.6767676767676768</v>
      </c>
      <c r="D116" s="28">
        <f t="shared" si="25"/>
        <v>0.52198512997452451</v>
      </c>
      <c r="E116" s="64">
        <f t="shared" si="26"/>
        <v>169.1919191919192</v>
      </c>
      <c r="F116" s="64">
        <f t="shared" si="26"/>
        <v>130.49628249363113</v>
      </c>
      <c r="G116" s="36">
        <f t="shared" si="16"/>
        <v>2825757575.7575755</v>
      </c>
      <c r="H116" s="61">
        <f t="shared" si="17"/>
        <v>1758283684.7118795</v>
      </c>
      <c r="I116" s="64">
        <f t="shared" si="18"/>
        <v>31723.000513708725</v>
      </c>
      <c r="J116" s="64">
        <f t="shared" si="18"/>
        <v>19739.143482047191</v>
      </c>
      <c r="K116" s="64">
        <f t="shared" si="27"/>
        <v>3.165900514426764</v>
      </c>
      <c r="L116" s="64">
        <f t="shared" si="27"/>
        <v>5.087954486822289</v>
      </c>
      <c r="M116" s="64">
        <f t="shared" si="19"/>
        <v>4.6608313818455054</v>
      </c>
      <c r="N116" s="79">
        <f t="shared" si="20"/>
        <v>4.0750670241286894E-4</v>
      </c>
      <c r="O116" s="80">
        <f t="shared" si="21"/>
        <v>9.6851719052651482E-4</v>
      </c>
      <c r="P116" s="63">
        <f t="shared" si="28"/>
        <v>1.0315013404825744</v>
      </c>
      <c r="Q116" s="64">
        <f t="shared" si="28"/>
        <v>2.4515591385202407</v>
      </c>
      <c r="R116" s="64">
        <f t="shared" si="22"/>
        <v>2.1359907389563149</v>
      </c>
      <c r="S116" s="66">
        <f t="shared" si="29"/>
        <v>6.7968221208018207</v>
      </c>
    </row>
    <row r="117" spans="1:19" x14ac:dyDescent="0.25">
      <c r="A117" s="65">
        <f t="shared" si="30"/>
        <v>9.6000000000000071E-2</v>
      </c>
      <c r="B117" s="63">
        <f t="shared" si="23"/>
        <v>0.2880000000000002</v>
      </c>
      <c r="C117" s="64">
        <f t="shared" si="24"/>
        <v>0.67741935483870963</v>
      </c>
      <c r="D117" s="28">
        <f t="shared" si="25"/>
        <v>0.52375365721381273</v>
      </c>
      <c r="E117" s="64">
        <f t="shared" si="26"/>
        <v>169.35483870967741</v>
      </c>
      <c r="F117" s="64">
        <f t="shared" si="26"/>
        <v>130.93841430345319</v>
      </c>
      <c r="G117" s="36">
        <f t="shared" si="16"/>
        <v>2830645161.2903223</v>
      </c>
      <c r="H117" s="61">
        <f t="shared" si="17"/>
        <v>1768954896.8843911</v>
      </c>
      <c r="I117" s="64">
        <f t="shared" si="18"/>
        <v>31777.870358063494</v>
      </c>
      <c r="J117" s="64">
        <f t="shared" si="18"/>
        <v>19858.942459898193</v>
      </c>
      <c r="K117" s="64">
        <f t="shared" si="27"/>
        <v>3.1604340540720601</v>
      </c>
      <c r="L117" s="64">
        <f t="shared" si="27"/>
        <v>5.0572614250892896</v>
      </c>
      <c r="M117" s="64">
        <f t="shared" si="19"/>
        <v>4.6357442315299053</v>
      </c>
      <c r="N117" s="79">
        <f t="shared" si="20"/>
        <v>4.1025641025641067E-4</v>
      </c>
      <c r="O117" s="80">
        <f t="shared" si="21"/>
        <v>9.6920890241461292E-4</v>
      </c>
      <c r="P117" s="63">
        <f t="shared" si="28"/>
        <v>1.0384615384615394</v>
      </c>
      <c r="Q117" s="64">
        <f t="shared" si="28"/>
        <v>2.4533100342369889</v>
      </c>
      <c r="R117" s="64">
        <f t="shared" si="22"/>
        <v>2.1388992573980001</v>
      </c>
      <c r="S117" s="66">
        <f t="shared" si="29"/>
        <v>6.7746434889279055</v>
      </c>
    </row>
    <row r="118" spans="1:19" x14ac:dyDescent="0.25">
      <c r="A118" s="65">
        <f t="shared" si="30"/>
        <v>9.7000000000000072E-2</v>
      </c>
      <c r="B118" s="63">
        <f t="shared" si="23"/>
        <v>0.2910000000000002</v>
      </c>
      <c r="C118" s="64">
        <f t="shared" si="24"/>
        <v>0.67806841046277666</v>
      </c>
      <c r="D118" s="28">
        <f t="shared" si="25"/>
        <v>0.52550535821879352</v>
      </c>
      <c r="E118" s="64">
        <f t="shared" si="26"/>
        <v>169.51710261569417</v>
      </c>
      <c r="F118" s="64">
        <f t="shared" si="26"/>
        <v>131.37633955469838</v>
      </c>
      <c r="G118" s="36">
        <f t="shared" si="16"/>
        <v>2835513078.4708252</v>
      </c>
      <c r="H118" s="61">
        <f t="shared" si="17"/>
        <v>1779547523.7222571</v>
      </c>
      <c r="I118" s="64">
        <f t="shared" si="18"/>
        <v>31832.519398215627</v>
      </c>
      <c r="J118" s="64">
        <f t="shared" si="18"/>
        <v>19977.859209693714</v>
      </c>
      <c r="K118" s="64">
        <f t="shared" si="27"/>
        <v>3.1550083230653954</v>
      </c>
      <c r="L118" s="64">
        <f t="shared" si="27"/>
        <v>5.0271584453242673</v>
      </c>
      <c r="M118" s="64">
        <f t="shared" si="19"/>
        <v>4.6111250848222962</v>
      </c>
      <c r="N118" s="79">
        <f t="shared" si="20"/>
        <v>4.1298563065460373E-4</v>
      </c>
      <c r="O118" s="80">
        <f t="shared" si="21"/>
        <v>9.6989500784387108E-4</v>
      </c>
      <c r="P118" s="63">
        <f t="shared" si="28"/>
        <v>1.0453698775944655</v>
      </c>
      <c r="Q118" s="64">
        <f t="shared" si="28"/>
        <v>2.4550467386047985</v>
      </c>
      <c r="R118" s="64">
        <f t="shared" si="22"/>
        <v>2.1417852139358358</v>
      </c>
      <c r="S118" s="66">
        <f t="shared" si="29"/>
        <v>6.752910298758132</v>
      </c>
    </row>
    <row r="119" spans="1:19" x14ac:dyDescent="0.25">
      <c r="A119" s="65">
        <f t="shared" si="30"/>
        <v>9.8000000000000073E-2</v>
      </c>
      <c r="B119" s="63">
        <f t="shared" si="23"/>
        <v>0.29400000000000021</v>
      </c>
      <c r="C119" s="64">
        <f t="shared" si="24"/>
        <v>0.67871485943775089</v>
      </c>
      <c r="D119" s="28">
        <f t="shared" si="25"/>
        <v>0.52724052505949814</v>
      </c>
      <c r="E119" s="64">
        <f t="shared" si="26"/>
        <v>169.67871485943772</v>
      </c>
      <c r="F119" s="64">
        <f t="shared" si="26"/>
        <v>131.81013126487454</v>
      </c>
      <c r="G119" s="36">
        <f t="shared" si="16"/>
        <v>2840361445.7831326</v>
      </c>
      <c r="H119" s="61">
        <f t="shared" si="17"/>
        <v>1790062596.2601297</v>
      </c>
      <c r="I119" s="64">
        <f t="shared" si="18"/>
        <v>31886.948964310919</v>
      </c>
      <c r="J119" s="64">
        <f t="shared" si="18"/>
        <v>20095.905306210392</v>
      </c>
      <c r="K119" s="64">
        <f t="shared" si="27"/>
        <v>3.1496228678986533</v>
      </c>
      <c r="L119" s="64">
        <f t="shared" si="27"/>
        <v>4.997628228994178</v>
      </c>
      <c r="M119" s="64">
        <f t="shared" si="19"/>
        <v>4.5869603709729505</v>
      </c>
      <c r="N119" s="79">
        <f t="shared" si="20"/>
        <v>4.156945917285264E-4</v>
      </c>
      <c r="O119" s="80">
        <f t="shared" si="21"/>
        <v>9.7057559553290055E-4</v>
      </c>
      <c r="P119" s="63">
        <f t="shared" si="28"/>
        <v>1.0522269353128324</v>
      </c>
      <c r="Q119" s="64">
        <f t="shared" si="28"/>
        <v>2.4567694761926546</v>
      </c>
      <c r="R119" s="64">
        <f t="shared" si="22"/>
        <v>2.1446489115526943</v>
      </c>
      <c r="S119" s="66">
        <f t="shared" si="29"/>
        <v>6.7316092825256444</v>
      </c>
    </row>
    <row r="120" spans="1:19" x14ac:dyDescent="0.25">
      <c r="A120" s="65">
        <f t="shared" si="30"/>
        <v>9.9000000000000074E-2</v>
      </c>
      <c r="B120" s="63">
        <f t="shared" si="23"/>
        <v>0.29700000000000021</v>
      </c>
      <c r="C120" s="64">
        <f t="shared" si="24"/>
        <v>0.67935871743486975</v>
      </c>
      <c r="D120" s="28">
        <f t="shared" si="25"/>
        <v>0.52895944210354551</v>
      </c>
      <c r="E120" s="64">
        <f t="shared" si="26"/>
        <v>169.83967935871743</v>
      </c>
      <c r="F120" s="64">
        <f t="shared" si="26"/>
        <v>132.23986052588637</v>
      </c>
      <c r="G120" s="36">
        <f t="shared" si="16"/>
        <v>2845190380.7615223</v>
      </c>
      <c r="H120" s="61">
        <f t="shared" si="17"/>
        <v>1800501124.6039841</v>
      </c>
      <c r="I120" s="64">
        <f t="shared" si="18"/>
        <v>31941.160375832686</v>
      </c>
      <c r="J120" s="64">
        <f t="shared" si="18"/>
        <v>20213.092089271802</v>
      </c>
      <c r="K120" s="64">
        <f t="shared" si="27"/>
        <v>3.1442772417717073</v>
      </c>
      <c r="L120" s="64">
        <f t="shared" si="27"/>
        <v>4.9686541377217415</v>
      </c>
      <c r="M120" s="64">
        <f t="shared" si="19"/>
        <v>4.5632370497328445</v>
      </c>
      <c r="N120" s="79">
        <f t="shared" si="20"/>
        <v>4.1838351822504006E-4</v>
      </c>
      <c r="O120" s="80">
        <f t="shared" si="21"/>
        <v>9.7125075196785528E-4</v>
      </c>
      <c r="P120" s="63">
        <f t="shared" si="28"/>
        <v>1.0590332805071327</v>
      </c>
      <c r="Q120" s="64">
        <f t="shared" si="28"/>
        <v>2.4584784659186334</v>
      </c>
      <c r="R120" s="64">
        <f t="shared" si="22"/>
        <v>2.1474906469383002</v>
      </c>
      <c r="S120" s="66">
        <f t="shared" si="29"/>
        <v>6.7107276966711442</v>
      </c>
    </row>
    <row r="121" spans="1:19" x14ac:dyDescent="0.25">
      <c r="A121" s="65">
        <f t="shared" si="30"/>
        <v>0.10000000000000007</v>
      </c>
      <c r="B121" s="63">
        <f t="shared" si="23"/>
        <v>0.30000000000000021</v>
      </c>
      <c r="C121" s="64">
        <f t="shared" si="24"/>
        <v>0.67999999999999994</v>
      </c>
      <c r="D121" s="28">
        <f t="shared" si="25"/>
        <v>0.53066238629180762</v>
      </c>
      <c r="E121" s="64">
        <f t="shared" si="26"/>
        <v>169.99999999999997</v>
      </c>
      <c r="F121" s="64">
        <f t="shared" si="26"/>
        <v>132.6655965729519</v>
      </c>
      <c r="G121" s="36">
        <f t="shared" si="16"/>
        <v>2849999999.9999995</v>
      </c>
      <c r="H121" s="61">
        <f t="shared" si="17"/>
        <v>1810864098.5276344</v>
      </c>
      <c r="I121" s="64">
        <f t="shared" ref="I121:J152" si="31">$F$5*G121*1000/1000000000000</f>
        <v>31995.15494170837</v>
      </c>
      <c r="J121" s="64">
        <f t="shared" si="31"/>
        <v>20329.430670445163</v>
      </c>
      <c r="K121" s="64">
        <f t="shared" si="27"/>
        <v>3.1389710044688544</v>
      </c>
      <c r="L121" s="64">
        <f t="shared" si="27"/>
        <v>4.9402201799737728</v>
      </c>
      <c r="M121" s="64">
        <f t="shared" si="19"/>
        <v>4.5399425854171245</v>
      </c>
      <c r="N121" s="79">
        <f t="shared" si="20"/>
        <v>4.2105263157894793E-4</v>
      </c>
      <c r="O121" s="80">
        <f t="shared" si="21"/>
        <v>9.7192056148042534E-4</v>
      </c>
      <c r="P121" s="63">
        <f t="shared" si="28"/>
        <v>1.065789473684212</v>
      </c>
      <c r="Q121" s="64">
        <f t="shared" si="28"/>
        <v>2.4601739212473266</v>
      </c>
      <c r="R121" s="64">
        <f t="shared" si="22"/>
        <v>2.1503107106777453</v>
      </c>
      <c r="S121" s="66">
        <f t="shared" si="29"/>
        <v>6.6902532960948697</v>
      </c>
    </row>
    <row r="122" spans="1:19" x14ac:dyDescent="0.25">
      <c r="A122" s="65">
        <f t="shared" si="30"/>
        <v>0.10100000000000008</v>
      </c>
      <c r="B122" s="63">
        <f t="shared" si="23"/>
        <v>0.30300000000000021</v>
      </c>
      <c r="C122" s="64">
        <f t="shared" si="24"/>
        <v>0.68063872255489022</v>
      </c>
      <c r="D122" s="28">
        <f t="shared" si="25"/>
        <v>0.53234962740160496</v>
      </c>
      <c r="E122" s="64">
        <f t="shared" si="26"/>
        <v>170.15968063872256</v>
      </c>
      <c r="F122" s="64">
        <f t="shared" si="26"/>
        <v>133.08740685040124</v>
      </c>
      <c r="G122" s="36">
        <f t="shared" si="16"/>
        <v>2854790419.1616759</v>
      </c>
      <c r="H122" s="61">
        <f t="shared" si="17"/>
        <v>1821152488.0470166</v>
      </c>
      <c r="I122" s="64">
        <f t="shared" si="31"/>
        <v>32048.933960414884</v>
      </c>
      <c r="J122" s="64">
        <f t="shared" si="31"/>
        <v>20444.931939488419</v>
      </c>
      <c r="K122" s="64">
        <f t="shared" si="27"/>
        <v>3.1337037222379682</v>
      </c>
      <c r="L122" s="64">
        <f t="shared" si="27"/>
        <v>4.9123109796972013</v>
      </c>
      <c r="M122" s="64">
        <f t="shared" si="19"/>
        <v>4.5170649224840389</v>
      </c>
      <c r="N122" s="79">
        <f t="shared" si="20"/>
        <v>4.2370214997378115E-4</v>
      </c>
      <c r="O122" s="80">
        <f t="shared" si="21"/>
        <v>9.7258510632235141E-4</v>
      </c>
      <c r="P122" s="63">
        <f t="shared" si="28"/>
        <v>1.0724960671211337</v>
      </c>
      <c r="Q122" s="64">
        <f t="shared" si="28"/>
        <v>2.4618560503784521</v>
      </c>
      <c r="R122" s="64">
        <f t="shared" si="22"/>
        <v>2.1531093874323814</v>
      </c>
      <c r="S122" s="66">
        <f t="shared" si="29"/>
        <v>6.6701743099164208</v>
      </c>
    </row>
    <row r="123" spans="1:19" x14ac:dyDescent="0.25">
      <c r="A123" s="65">
        <f t="shared" si="30"/>
        <v>0.10200000000000008</v>
      </c>
      <c r="B123" s="63">
        <f t="shared" si="23"/>
        <v>0.30600000000000022</v>
      </c>
      <c r="C123" s="64">
        <f t="shared" si="24"/>
        <v>0.68127490039840632</v>
      </c>
      <c r="D123" s="28">
        <f t="shared" si="25"/>
        <v>0.53402142829811206</v>
      </c>
      <c r="E123" s="64">
        <f t="shared" si="26"/>
        <v>170.31872509960158</v>
      </c>
      <c r="F123" s="64">
        <f t="shared" si="26"/>
        <v>133.50535707452801</v>
      </c>
      <c r="G123" s="36">
        <f t="shared" si="16"/>
        <v>2859561752.9880476</v>
      </c>
      <c r="H123" s="61">
        <f t="shared" si="17"/>
        <v>1831367243.9732659</v>
      </c>
      <c r="I123" s="64">
        <f t="shared" si="31"/>
        <v>32102.498720082735</v>
      </c>
      <c r="J123" s="64">
        <f t="shared" si="31"/>
        <v>20559.606570559328</v>
      </c>
      <c r="K123" s="64">
        <f t="shared" si="27"/>
        <v>3.1284749676723016</v>
      </c>
      <c r="L123" s="64">
        <f t="shared" si="27"/>
        <v>4.8849117467707783</v>
      </c>
      <c r="M123" s="64">
        <f t="shared" si="19"/>
        <v>4.4945924625266729</v>
      </c>
      <c r="N123" s="79">
        <f t="shared" si="20"/>
        <v>4.263322884012544E-4</v>
      </c>
      <c r="O123" s="80">
        <f t="shared" si="21"/>
        <v>9.7324446673664636E-4</v>
      </c>
      <c r="P123" s="63">
        <f t="shared" si="28"/>
        <v>1.0791536050156751</v>
      </c>
      <c r="Q123" s="64">
        <f t="shared" si="28"/>
        <v>2.463525056427136</v>
      </c>
      <c r="R123" s="64">
        <f t="shared" si="22"/>
        <v>2.1558869561134779</v>
      </c>
      <c r="S123" s="66">
        <f t="shared" si="29"/>
        <v>6.6504794186401508</v>
      </c>
    </row>
    <row r="124" spans="1:19" x14ac:dyDescent="0.25">
      <c r="A124" s="65">
        <f t="shared" si="30"/>
        <v>0.10300000000000008</v>
      </c>
      <c r="B124" s="63">
        <f t="shared" si="23"/>
        <v>0.30900000000000022</v>
      </c>
      <c r="C124" s="64">
        <f t="shared" si="24"/>
        <v>0.68190854870775353</v>
      </c>
      <c r="D124" s="28">
        <f t="shared" si="25"/>
        <v>0.53567804517460982</v>
      </c>
      <c r="E124" s="64">
        <f t="shared" si="26"/>
        <v>170.47713717693838</v>
      </c>
      <c r="F124" s="64">
        <f t="shared" si="26"/>
        <v>133.91951129365245</v>
      </c>
      <c r="G124" s="36">
        <f t="shared" si="16"/>
        <v>2864314115.3081512</v>
      </c>
      <c r="H124" s="61">
        <f t="shared" si="17"/>
        <v>1841509298.4455667</v>
      </c>
      <c r="I124" s="64">
        <f t="shared" si="31"/>
        <v>32155.850498598818</v>
      </c>
      <c r="J124" s="64">
        <f t="shared" si="31"/>
        <v>20673.465028197399</v>
      </c>
      <c r="K124" s="64">
        <f t="shared" si="27"/>
        <v>3.1232843195948821</v>
      </c>
      <c r="L124" s="64">
        <f t="shared" si="27"/>
        <v>4.8580082491506742</v>
      </c>
      <c r="M124" s="64">
        <f t="shared" si="19"/>
        <v>4.4725140425827208</v>
      </c>
      <c r="N124" s="79">
        <f t="shared" si="20"/>
        <v>4.2894325871941719E-4</v>
      </c>
      <c r="O124" s="80">
        <f t="shared" si="21"/>
        <v>9.7389872102569982E-4</v>
      </c>
      <c r="P124" s="63">
        <f t="shared" si="28"/>
        <v>1.0857626236335247</v>
      </c>
      <c r="Q124" s="64">
        <f t="shared" si="28"/>
        <v>2.4651811375963026</v>
      </c>
      <c r="R124" s="64">
        <f t="shared" si="22"/>
        <v>2.1586436900490185</v>
      </c>
      <c r="S124" s="66">
        <f t="shared" si="29"/>
        <v>6.6311577326317392</v>
      </c>
    </row>
    <row r="125" spans="1:19" x14ac:dyDescent="0.25">
      <c r="A125" s="65">
        <f t="shared" si="30"/>
        <v>0.10400000000000008</v>
      </c>
      <c r="B125" s="63">
        <f t="shared" si="23"/>
        <v>0.31200000000000022</v>
      </c>
      <c r="C125" s="64">
        <f t="shared" si="24"/>
        <v>0.68253968253968245</v>
      </c>
      <c r="D125" s="28">
        <f t="shared" si="25"/>
        <v>0.53731972778218229</v>
      </c>
      <c r="E125" s="64">
        <f t="shared" si="26"/>
        <v>170.6349206349206</v>
      </c>
      <c r="F125" s="64">
        <f t="shared" si="26"/>
        <v>134.32993194554558</v>
      </c>
      <c r="G125" s="36">
        <f t="shared" si="16"/>
        <v>2869047619.0476189</v>
      </c>
      <c r="H125" s="61">
        <f t="shared" si="17"/>
        <v>1851579565.444684</v>
      </c>
      <c r="I125" s="64">
        <f t="shared" si="31"/>
        <v>32208.990563708092</v>
      </c>
      <c r="J125" s="64">
        <f t="shared" si="31"/>
        <v>20786.51757308903</v>
      </c>
      <c r="K125" s="64">
        <f t="shared" si="27"/>
        <v>3.1181313629454097</v>
      </c>
      <c r="L125" s="64">
        <f t="shared" si="27"/>
        <v>4.8315867865973683</v>
      </c>
      <c r="M125" s="64">
        <f t="shared" si="19"/>
        <v>4.450818914674711</v>
      </c>
      <c r="N125" s="79">
        <f t="shared" si="20"/>
        <v>4.3153526970954418E-4</v>
      </c>
      <c r="O125" s="80">
        <f t="shared" si="21"/>
        <v>9.7454794561643626E-4</v>
      </c>
      <c r="P125" s="63">
        <f t="shared" si="28"/>
        <v>1.0923236514522836</v>
      </c>
      <c r="Q125" s="64">
        <f t="shared" si="28"/>
        <v>2.4668244873416043</v>
      </c>
      <c r="R125" s="64">
        <f t="shared" si="22"/>
        <v>2.1613798571439777</v>
      </c>
      <c r="S125" s="66">
        <f t="shared" si="29"/>
        <v>6.6121987718186883</v>
      </c>
    </row>
    <row r="126" spans="1:19" x14ac:dyDescent="0.25">
      <c r="A126" s="65">
        <f t="shared" si="30"/>
        <v>0.10500000000000008</v>
      </c>
      <c r="B126" s="63">
        <f t="shared" si="23"/>
        <v>0.31500000000000022</v>
      </c>
      <c r="C126" s="64">
        <f t="shared" si="24"/>
        <v>0.68316831683168322</v>
      </c>
      <c r="D126" s="28">
        <f t="shared" si="25"/>
        <v>0.53894671964941709</v>
      </c>
      <c r="E126" s="64">
        <f t="shared" si="26"/>
        <v>170.79207920792081</v>
      </c>
      <c r="F126" s="64">
        <f t="shared" si="26"/>
        <v>134.73667991235428</v>
      </c>
      <c r="G126" s="36">
        <f t="shared" si="16"/>
        <v>2873762376.2376237</v>
      </c>
      <c r="H126" s="61">
        <f t="shared" si="17"/>
        <v>1861578941.2880621</v>
      </c>
      <c r="I126" s="64">
        <f t="shared" si="31"/>
        <v>32261.920173113966</v>
      </c>
      <c r="J126" s="64">
        <f t="shared" si="31"/>
        <v>20898.774267625606</v>
      </c>
      <c r="K126" s="64">
        <f t="shared" si="27"/>
        <v>3.1130156886696283</v>
      </c>
      <c r="L126" s="64">
        <f t="shared" si="27"/>
        <v>4.8056341658797876</v>
      </c>
      <c r="M126" s="64">
        <f t="shared" si="19"/>
        <v>4.4294967264997522</v>
      </c>
      <c r="N126" s="79">
        <f t="shared" si="20"/>
        <v>4.3410852713178326E-4</v>
      </c>
      <c r="O126" s="80">
        <f t="shared" si="21"/>
        <v>9.7519221512267081E-4</v>
      </c>
      <c r="P126" s="63">
        <f t="shared" si="28"/>
        <v>1.0988372093023264</v>
      </c>
      <c r="Q126" s="64">
        <f t="shared" si="28"/>
        <v>2.4684552945292606</v>
      </c>
      <c r="R126" s="64">
        <f t="shared" si="22"/>
        <v>2.1640957200343864</v>
      </c>
      <c r="S126" s="66">
        <f t="shared" si="29"/>
        <v>6.5935924465341387</v>
      </c>
    </row>
    <row r="127" spans="1:19" x14ac:dyDescent="0.25">
      <c r="A127" s="65">
        <f t="shared" si="30"/>
        <v>0.10600000000000008</v>
      </c>
      <c r="B127" s="63">
        <f t="shared" si="23"/>
        <v>0.31800000000000023</v>
      </c>
      <c r="C127" s="64">
        <f t="shared" si="24"/>
        <v>0.68379446640316199</v>
      </c>
      <c r="D127" s="28">
        <f t="shared" si="25"/>
        <v>0.5405592582926354</v>
      </c>
      <c r="E127" s="64">
        <f t="shared" si="26"/>
        <v>170.9486166007905</v>
      </c>
      <c r="F127" s="64">
        <f t="shared" si="26"/>
        <v>135.13981457315884</v>
      </c>
      <c r="G127" s="36">
        <f t="shared" si="16"/>
        <v>2878458498.0237155</v>
      </c>
      <c r="H127" s="61">
        <f t="shared" si="17"/>
        <v>1871508305.1072874</v>
      </c>
      <c r="I127" s="64">
        <f t="shared" si="31"/>
        <v>32314.640574577523</v>
      </c>
      <c r="J127" s="64">
        <f t="shared" si="31"/>
        <v>21010.244981263753</v>
      </c>
      <c r="K127" s="64">
        <f t="shared" si="27"/>
        <v>3.1079368936110776</v>
      </c>
      <c r="L127" s="64">
        <f t="shared" si="27"/>
        <v>4.7801376773603916</v>
      </c>
      <c r="M127" s="64">
        <f t="shared" si="19"/>
        <v>4.4085375031938776</v>
      </c>
      <c r="N127" s="79">
        <f t="shared" si="20"/>
        <v>4.3666323377960906E-4</v>
      </c>
      <c r="O127" s="80">
        <f t="shared" si="21"/>
        <v>9.7583160240482158E-4</v>
      </c>
      <c r="P127" s="63">
        <f t="shared" si="28"/>
        <v>1.1053038105046353</v>
      </c>
      <c r="Q127" s="64">
        <f t="shared" si="28"/>
        <v>2.4700737435872044</v>
      </c>
      <c r="R127" s="64">
        <f t="shared" si="22"/>
        <v>2.1667915362355226</v>
      </c>
      <c r="S127" s="66">
        <f t="shared" si="29"/>
        <v>6.5753290394294002</v>
      </c>
    </row>
    <row r="128" spans="1:19" x14ac:dyDescent="0.25">
      <c r="A128" s="65">
        <f t="shared" si="30"/>
        <v>0.10700000000000008</v>
      </c>
      <c r="B128" s="63">
        <f t="shared" si="23"/>
        <v>0.32100000000000023</v>
      </c>
      <c r="C128" s="64">
        <f t="shared" si="24"/>
        <v>0.68441814595660755</v>
      </c>
      <c r="D128" s="28">
        <f t="shared" si="25"/>
        <v>0.54215757541714249</v>
      </c>
      <c r="E128" s="64">
        <f t="shared" si="26"/>
        <v>171.10453648915188</v>
      </c>
      <c r="F128" s="64">
        <f t="shared" si="26"/>
        <v>135.53939385428563</v>
      </c>
      <c r="G128" s="36">
        <f t="shared" si="16"/>
        <v>2883136094.6745563</v>
      </c>
      <c r="H128" s="61">
        <f t="shared" si="17"/>
        <v>1881368519.3087173</v>
      </c>
      <c r="I128" s="64">
        <f t="shared" si="31"/>
        <v>32367.153006015586</v>
      </c>
      <c r="J128" s="64">
        <f t="shared" si="31"/>
        <v>21120.939395696445</v>
      </c>
      <c r="K128" s="64">
        <f t="shared" si="27"/>
        <v>3.1028945804051786</v>
      </c>
      <c r="L128" s="64">
        <f t="shared" si="27"/>
        <v>4.7550850728720295</v>
      </c>
      <c r="M128" s="64">
        <f t="shared" si="19"/>
        <v>4.387931630101618</v>
      </c>
      <c r="N128" s="79">
        <f t="shared" si="20"/>
        <v>4.3919958953309409E-4</v>
      </c>
      <c r="O128" s="80">
        <f t="shared" si="21"/>
        <v>9.7646617862710437E-4</v>
      </c>
      <c r="P128" s="63">
        <f t="shared" si="28"/>
        <v>1.1117239610056444</v>
      </c>
      <c r="Q128" s="64">
        <f t="shared" si="28"/>
        <v>2.4716800146498583</v>
      </c>
      <c r="R128" s="64">
        <f t="shared" si="22"/>
        <v>2.1694675582844773</v>
      </c>
      <c r="S128" s="66">
        <f t="shared" si="29"/>
        <v>6.5573991883860954</v>
      </c>
    </row>
    <row r="129" spans="1:19" x14ac:dyDescent="0.25">
      <c r="A129" s="65">
        <f t="shared" si="30"/>
        <v>0.10800000000000008</v>
      </c>
      <c r="B129" s="63">
        <f t="shared" si="23"/>
        <v>0.32400000000000023</v>
      </c>
      <c r="C129" s="64">
        <f t="shared" si="24"/>
        <v>0.68503937007874005</v>
      </c>
      <c r="D129" s="28">
        <f t="shared" si="25"/>
        <v>0.54374189710996457</v>
      </c>
      <c r="E129" s="64">
        <f t="shared" si="26"/>
        <v>171.25984251968501</v>
      </c>
      <c r="F129" s="64">
        <f t="shared" si="26"/>
        <v>135.93547427749115</v>
      </c>
      <c r="G129" s="36">
        <f t="shared" si="16"/>
        <v>2887795275.5905509</v>
      </c>
      <c r="H129" s="61">
        <f t="shared" si="17"/>
        <v>1891160430.0179949</v>
      </c>
      <c r="I129" s="64">
        <f t="shared" si="31"/>
        <v>32419.458695597583</v>
      </c>
      <c r="J129" s="64">
        <f t="shared" si="31"/>
        <v>21230.867009843365</v>
      </c>
      <c r="K129" s="64">
        <f t="shared" si="27"/>
        <v>3.0978883573756013</v>
      </c>
      <c r="L129" s="64">
        <f t="shared" si="27"/>
        <v>4.7304645448039055</v>
      </c>
      <c r="M129" s="64">
        <f t="shared" si="19"/>
        <v>4.3676698364865043</v>
      </c>
      <c r="N129" s="79">
        <f t="shared" si="20"/>
        <v>4.4171779141104342E-4</v>
      </c>
      <c r="O129" s="80">
        <f t="shared" si="21"/>
        <v>9.770960133123458E-4</v>
      </c>
      <c r="P129" s="63">
        <f t="shared" si="28"/>
        <v>1.1180981595092037</v>
      </c>
      <c r="Q129" s="64">
        <f t="shared" si="28"/>
        <v>2.4732742836968753</v>
      </c>
      <c r="R129" s="64">
        <f t="shared" si="22"/>
        <v>2.1721240338773926</v>
      </c>
      <c r="S129" s="66">
        <f t="shared" si="29"/>
        <v>6.5397938703638969</v>
      </c>
    </row>
    <row r="130" spans="1:19" x14ac:dyDescent="0.25">
      <c r="A130" s="65">
        <f t="shared" si="30"/>
        <v>0.10900000000000008</v>
      </c>
      <c r="B130" s="63">
        <f t="shared" si="23"/>
        <v>0.32700000000000023</v>
      </c>
      <c r="C130" s="64">
        <f t="shared" si="24"/>
        <v>0.68565815324165036</v>
      </c>
      <c r="D130" s="28">
        <f t="shared" si="25"/>
        <v>0.54531244402450219</v>
      </c>
      <c r="E130" s="64">
        <f t="shared" si="26"/>
        <v>171.41453831041258</v>
      </c>
      <c r="F130" s="64">
        <f t="shared" si="26"/>
        <v>136.32811100612554</v>
      </c>
      <c r="G130" s="36">
        <f t="shared" si="16"/>
        <v>2892436149.312377</v>
      </c>
      <c r="H130" s="61">
        <f t="shared" si="17"/>
        <v>1900884867.5091641</v>
      </c>
      <c r="I130" s="64">
        <f t="shared" si="31"/>
        <v>32471.558861841349</v>
      </c>
      <c r="J130" s="64">
        <f t="shared" si="31"/>
        <v>21340.037144668247</v>
      </c>
      <c r="K130" s="64">
        <f t="shared" si="27"/>
        <v>3.092917838432836</v>
      </c>
      <c r="L130" s="64">
        <f t="shared" si="27"/>
        <v>4.7062647063200442</v>
      </c>
      <c r="M130" s="64">
        <f t="shared" si="19"/>
        <v>4.3477431801228867</v>
      </c>
      <c r="N130" s="79">
        <f t="shared" si="20"/>
        <v>4.4421803362200749E-4</v>
      </c>
      <c r="O130" s="80">
        <f t="shared" si="21"/>
        <v>9.7772117439452917E-4</v>
      </c>
      <c r="P130" s="63">
        <f t="shared" si="28"/>
        <v>1.1244268976057066</v>
      </c>
      <c r="Q130" s="64">
        <f t="shared" si="28"/>
        <v>2.4748567226861518</v>
      </c>
      <c r="R130" s="64">
        <f t="shared" si="22"/>
        <v>2.1747612060016084</v>
      </c>
      <c r="S130" s="66">
        <f t="shared" si="29"/>
        <v>6.5225043861244956</v>
      </c>
    </row>
    <row r="131" spans="1:19" x14ac:dyDescent="0.25">
      <c r="A131" s="65">
        <f t="shared" si="30"/>
        <v>0.11000000000000008</v>
      </c>
      <c r="B131" s="63">
        <f t="shared" si="23"/>
        <v>0.33000000000000024</v>
      </c>
      <c r="C131" s="64">
        <f t="shared" si="24"/>
        <v>0.68627450980392146</v>
      </c>
      <c r="D131" s="28">
        <f t="shared" si="25"/>
        <v>0.54686943155751533</v>
      </c>
      <c r="E131" s="64">
        <f t="shared" si="26"/>
        <v>171.56862745098036</v>
      </c>
      <c r="F131" s="64">
        <f t="shared" si="26"/>
        <v>136.71735788937883</v>
      </c>
      <c r="G131" s="36">
        <f t="shared" si="16"/>
        <v>2897058823.5294118</v>
      </c>
      <c r="H131" s="61">
        <f t="shared" si="17"/>
        <v>1910542646.6190271</v>
      </c>
      <c r="I131" s="64">
        <f t="shared" si="31"/>
        <v>32523.454713707688</v>
      </c>
      <c r="J131" s="64">
        <f t="shared" si="31"/>
        <v>21448.458947830652</v>
      </c>
      <c r="K131" s="64">
        <f t="shared" si="27"/>
        <v>3.0879826429749437</v>
      </c>
      <c r="L131" s="64">
        <f t="shared" si="27"/>
        <v>4.6824745726391157</v>
      </c>
      <c r="M131" s="64">
        <f t="shared" si="19"/>
        <v>4.3281430327137445</v>
      </c>
      <c r="N131" s="79">
        <f t="shared" si="20"/>
        <v>4.467005076142137E-4</v>
      </c>
      <c r="O131" s="80">
        <f t="shared" si="21"/>
        <v>9.783417282691895E-4</v>
      </c>
      <c r="P131" s="63">
        <f t="shared" si="28"/>
        <v>1.1307106598984784</v>
      </c>
      <c r="Q131" s="64">
        <f t="shared" si="28"/>
        <v>2.4764274996813858</v>
      </c>
      <c r="R131" s="64">
        <f t="shared" si="22"/>
        <v>2.177379313062962</v>
      </c>
      <c r="S131" s="66">
        <f t="shared" si="29"/>
        <v>6.505522345776706</v>
      </c>
    </row>
    <row r="132" spans="1:19" x14ac:dyDescent="0.25">
      <c r="A132" s="65">
        <f t="shared" si="30"/>
        <v>0.11100000000000008</v>
      </c>
      <c r="B132" s="63">
        <f t="shared" si="23"/>
        <v>0.33300000000000024</v>
      </c>
      <c r="C132" s="64">
        <f t="shared" si="24"/>
        <v>0.6868884540117417</v>
      </c>
      <c r="D132" s="28">
        <f t="shared" si="25"/>
        <v>0.54841307001881945</v>
      </c>
      <c r="E132" s="64">
        <f t="shared" si="26"/>
        <v>171.72211350293543</v>
      </c>
      <c r="F132" s="64">
        <f t="shared" si="26"/>
        <v>137.10326750470486</v>
      </c>
      <c r="G132" s="36">
        <f t="shared" si="16"/>
        <v>2901663405.0880628</v>
      </c>
      <c r="H132" s="61">
        <f t="shared" si="17"/>
        <v>1920134567.1473913</v>
      </c>
      <c r="I132" s="64">
        <f t="shared" si="31"/>
        <v>32575.147450693919</v>
      </c>
      <c r="J132" s="64">
        <f t="shared" si="31"/>
        <v>21556.141398179272</v>
      </c>
      <c r="K132" s="64">
        <f t="shared" si="27"/>
        <v>3.0830823957903997</v>
      </c>
      <c r="L132" s="64">
        <f t="shared" si="27"/>
        <v>4.6590835433095581</v>
      </c>
      <c r="M132" s="64">
        <f t="shared" si="19"/>
        <v>4.308861066083078</v>
      </c>
      <c r="N132" s="79">
        <f t="shared" si="20"/>
        <v>4.4916540212443126E-4</v>
      </c>
      <c r="O132" s="80">
        <f t="shared" si="21"/>
        <v>9.7895773984177001E-4</v>
      </c>
      <c r="P132" s="63">
        <f t="shared" si="28"/>
        <v>1.1369499241274665</v>
      </c>
      <c r="Q132" s="64">
        <f t="shared" si="28"/>
        <v>2.4779867789744801</v>
      </c>
      <c r="R132" s="64">
        <f t="shared" si="22"/>
        <v>2.1799785890084773</v>
      </c>
      <c r="S132" s="66">
        <f t="shared" si="29"/>
        <v>6.4888396550915548</v>
      </c>
    </row>
    <row r="133" spans="1:19" x14ac:dyDescent="0.25">
      <c r="A133" s="65">
        <f t="shared" si="30"/>
        <v>0.11200000000000009</v>
      </c>
      <c r="B133" s="63">
        <f t="shared" si="23"/>
        <v>0.33600000000000024</v>
      </c>
      <c r="C133" s="64">
        <f t="shared" si="24"/>
        <v>0.68749999999999989</v>
      </c>
      <c r="D133" s="28">
        <f t="shared" si="25"/>
        <v>0.54994356479405626</v>
      </c>
      <c r="E133" s="64">
        <f t="shared" si="26"/>
        <v>171.87499999999997</v>
      </c>
      <c r="F133" s="64">
        <f t="shared" si="26"/>
        <v>137.48589119851405</v>
      </c>
      <c r="G133" s="36">
        <f t="shared" si="16"/>
        <v>2906250000</v>
      </c>
      <c r="H133" s="61">
        <f t="shared" si="17"/>
        <v>1929661414.2437978</v>
      </c>
      <c r="I133" s="64">
        <f t="shared" si="31"/>
        <v>32626.638262926299</v>
      </c>
      <c r="J133" s="64">
        <f t="shared" si="31"/>
        <v>21663.093310093482</v>
      </c>
      <c r="K133" s="64">
        <f t="shared" si="27"/>
        <v>3.0782167269630052</v>
      </c>
      <c r="L133" s="64">
        <f t="shared" si="27"/>
        <v>4.6360813854186169</v>
      </c>
      <c r="M133" s="64">
        <f t="shared" si="19"/>
        <v>4.2898892390951477</v>
      </c>
      <c r="N133" s="79">
        <f t="shared" si="20"/>
        <v>4.5161290322580692E-4</v>
      </c>
      <c r="O133" s="80">
        <f t="shared" si="21"/>
        <v>9.7956927257402695E-4</v>
      </c>
      <c r="P133" s="63">
        <f t="shared" si="28"/>
        <v>1.1431451612903236</v>
      </c>
      <c r="Q133" s="64">
        <f t="shared" si="28"/>
        <v>2.4795347212030054</v>
      </c>
      <c r="R133" s="64">
        <f t="shared" si="22"/>
        <v>2.1825592634446318</v>
      </c>
      <c r="S133" s="66">
        <f t="shared" si="29"/>
        <v>6.4724485025397795</v>
      </c>
    </row>
    <row r="134" spans="1:19" x14ac:dyDescent="0.25">
      <c r="A134" s="65">
        <f t="shared" si="30"/>
        <v>0.11300000000000009</v>
      </c>
      <c r="B134" s="63">
        <f t="shared" si="23"/>
        <v>0.33900000000000025</v>
      </c>
      <c r="C134" s="64">
        <f t="shared" si="24"/>
        <v>0.68810916179337234</v>
      </c>
      <c r="D134" s="28">
        <f t="shared" si="25"/>
        <v>0.55146111650088359</v>
      </c>
      <c r="E134" s="64">
        <f t="shared" si="26"/>
        <v>172.02729044834308</v>
      </c>
      <c r="F134" s="64">
        <f t="shared" si="26"/>
        <v>137.86527912522089</v>
      </c>
      <c r="G134" s="36">
        <f t="shared" si="16"/>
        <v>2910818713.4502921</v>
      </c>
      <c r="H134" s="61">
        <f t="shared" si="17"/>
        <v>1939123958.7812817</v>
      </c>
      <c r="I134" s="64">
        <f t="shared" si="31"/>
        <v>32677.92833125134</v>
      </c>
      <c r="J134" s="64">
        <f t="shared" si="31"/>
        <v>21769.323337679307</v>
      </c>
      <c r="K134" s="64">
        <f t="shared" si="27"/>
        <v>3.0733852717787968</v>
      </c>
      <c r="L134" s="64">
        <f t="shared" si="27"/>
        <v>4.6134582176782244</v>
      </c>
      <c r="M134" s="64">
        <f t="shared" si="19"/>
        <v>4.2712197852561298</v>
      </c>
      <c r="N134" s="79">
        <f t="shared" si="20"/>
        <v>4.5404319437468649E-4</v>
      </c>
      <c r="O134" s="80">
        <f t="shared" si="21"/>
        <v>9.8017638852859442E-4</v>
      </c>
      <c r="P134" s="63">
        <f t="shared" si="28"/>
        <v>1.1492968357609252</v>
      </c>
      <c r="Q134" s="64">
        <f t="shared" si="28"/>
        <v>2.4810714834630043</v>
      </c>
      <c r="R134" s="64">
        <f t="shared" si="22"/>
        <v>2.1851215617514312</v>
      </c>
      <c r="S134" s="66">
        <f t="shared" si="29"/>
        <v>6.4563413470075606</v>
      </c>
    </row>
    <row r="135" spans="1:19" x14ac:dyDescent="0.25">
      <c r="A135" s="65">
        <f t="shared" si="30"/>
        <v>0.11400000000000009</v>
      </c>
      <c r="B135" s="63">
        <f t="shared" si="23"/>
        <v>0.34200000000000025</v>
      </c>
      <c r="C135" s="64">
        <f t="shared" si="24"/>
        <v>0.68871595330739288</v>
      </c>
      <c r="D135" s="28">
        <f t="shared" si="25"/>
        <v>0.5529659211389002</v>
      </c>
      <c r="E135" s="64">
        <f t="shared" si="26"/>
        <v>172.17898832684821</v>
      </c>
      <c r="F135" s="64">
        <f t="shared" si="26"/>
        <v>138.24148028472504</v>
      </c>
      <c r="G135" s="36">
        <f t="shared" si="16"/>
        <v>2915369649.8054471</v>
      </c>
      <c r="H135" s="61">
        <f t="shared" si="17"/>
        <v>1948522957.7177303</v>
      </c>
      <c r="I135" s="64">
        <f t="shared" si="31"/>
        <v>32729.018827326086</v>
      </c>
      <c r="J135" s="64">
        <f t="shared" si="31"/>
        <v>21874.839978826196</v>
      </c>
      <c r="K135" s="64">
        <f t="shared" si="27"/>
        <v>3.0685876706349187</v>
      </c>
      <c r="L135" s="64">
        <f t="shared" si="27"/>
        <v>4.5912044953345585</v>
      </c>
      <c r="M135" s="64">
        <f t="shared" si="19"/>
        <v>4.2528452009568607</v>
      </c>
      <c r="N135" s="79">
        <f t="shared" si="20"/>
        <v>4.5645645645645705E-4</v>
      </c>
      <c r="O135" s="80">
        <f t="shared" si="21"/>
        <v>9.8077914841178241E-4</v>
      </c>
      <c r="P135" s="63">
        <f t="shared" si="28"/>
        <v>1.1554054054054068</v>
      </c>
      <c r="Q135" s="64">
        <f t="shared" si="28"/>
        <v>2.482597219417324</v>
      </c>
      <c r="R135" s="64">
        <f t="shared" si="22"/>
        <v>2.1876657051924537</v>
      </c>
      <c r="S135" s="66">
        <f t="shared" si="29"/>
        <v>6.4405109061493144</v>
      </c>
    </row>
    <row r="136" spans="1:19" x14ac:dyDescent="0.25">
      <c r="A136" s="65">
        <f t="shared" si="30"/>
        <v>0.11500000000000009</v>
      </c>
      <c r="B136" s="63">
        <f t="shared" si="23"/>
        <v>0.34500000000000025</v>
      </c>
      <c r="C136" s="64">
        <f t="shared" si="24"/>
        <v>0.68932038834951459</v>
      </c>
      <c r="D136" s="28">
        <f t="shared" si="25"/>
        <v>0.55445817023361355</v>
      </c>
      <c r="E136" s="64">
        <f t="shared" si="26"/>
        <v>172.33009708737865</v>
      </c>
      <c r="F136" s="64">
        <f t="shared" si="26"/>
        <v>138.6145425584034</v>
      </c>
      <c r="G136" s="36">
        <f t="shared" si="16"/>
        <v>2919902912.6213589</v>
      </c>
      <c r="H136" s="61">
        <f t="shared" si="17"/>
        <v>1957859154.4453225</v>
      </c>
      <c r="I136" s="64">
        <f t="shared" si="31"/>
        <v>32779.910913707346</v>
      </c>
      <c r="J136" s="64">
        <f t="shared" si="31"/>
        <v>21979.65157912991</v>
      </c>
      <c r="K136" s="64">
        <f t="shared" si="27"/>
        <v>3.0638235689503981</v>
      </c>
      <c r="L136" s="64">
        <f t="shared" si="27"/>
        <v>4.5693109958518585</v>
      </c>
      <c r="M136" s="64">
        <f t="shared" si="19"/>
        <v>4.2347582343182006</v>
      </c>
      <c r="N136" s="79">
        <f t="shared" si="20"/>
        <v>4.5885286783042421E-4</v>
      </c>
      <c r="O136" s="80">
        <f t="shared" si="21"/>
        <v>9.8137761161470817E-4</v>
      </c>
      <c r="P136" s="63">
        <f t="shared" si="28"/>
        <v>1.1614713216957613</v>
      </c>
      <c r="Q136" s="64">
        <f t="shared" si="28"/>
        <v>2.48411207939973</v>
      </c>
      <c r="R136" s="64">
        <f t="shared" si="22"/>
        <v>2.1901919110210701</v>
      </c>
      <c r="S136" s="66">
        <f t="shared" si="29"/>
        <v>6.4249501453392703</v>
      </c>
    </row>
    <row r="137" spans="1:19" x14ac:dyDescent="0.25">
      <c r="A137" s="65">
        <f t="shared" si="30"/>
        <v>0.11600000000000009</v>
      </c>
      <c r="B137" s="63">
        <f t="shared" si="23"/>
        <v>0.34800000000000025</v>
      </c>
      <c r="C137" s="64">
        <f t="shared" si="24"/>
        <v>0.68992248062015493</v>
      </c>
      <c r="D137" s="28">
        <f t="shared" si="25"/>
        <v>0.5559380509747337</v>
      </c>
      <c r="E137" s="64">
        <f t="shared" si="26"/>
        <v>172.48062015503874</v>
      </c>
      <c r="F137" s="64">
        <f t="shared" si="26"/>
        <v>138.98451274368344</v>
      </c>
      <c r="G137" s="36">
        <f t="shared" si="16"/>
        <v>2924418604.6511626</v>
      </c>
      <c r="H137" s="61">
        <f t="shared" si="17"/>
        <v>1967133279.128556</v>
      </c>
      <c r="I137" s="64">
        <f t="shared" si="31"/>
        <v>32830.605743939843</v>
      </c>
      <c r="J137" s="64">
        <f t="shared" si="31"/>
        <v>22083.766335687375</v>
      </c>
      <c r="K137" s="64">
        <f t="shared" si="27"/>
        <v>3.0590926170787918</v>
      </c>
      <c r="L137" s="64">
        <f t="shared" si="27"/>
        <v>4.5477688053243446</v>
      </c>
      <c r="M137" s="64">
        <f t="shared" si="19"/>
        <v>4.2169518746031107</v>
      </c>
      <c r="N137" s="79">
        <f t="shared" si="20"/>
        <v>4.6123260437375802E-4</v>
      </c>
      <c r="O137" s="80">
        <f t="shared" si="21"/>
        <v>9.8197183625282534E-4</v>
      </c>
      <c r="P137" s="63">
        <f t="shared" si="28"/>
        <v>1.1674950298210751</v>
      </c>
      <c r="Q137" s="64">
        <f t="shared" si="28"/>
        <v>2.485616210514964</v>
      </c>
      <c r="R137" s="64">
        <f t="shared" si="22"/>
        <v>2.1927003925829887</v>
      </c>
      <c r="S137" s="66">
        <f t="shared" si="29"/>
        <v>6.4096522671860994</v>
      </c>
    </row>
    <row r="138" spans="1:19" x14ac:dyDescent="0.25">
      <c r="A138" s="65">
        <f t="shared" si="30"/>
        <v>0.11700000000000009</v>
      </c>
      <c r="B138" s="63">
        <f t="shared" si="23"/>
        <v>0.35100000000000026</v>
      </c>
      <c r="C138" s="64">
        <f t="shared" si="24"/>
        <v>0.69052224371373316</v>
      </c>
      <c r="D138" s="28">
        <f t="shared" si="25"/>
        <v>0.55740574634906404</v>
      </c>
      <c r="E138" s="64">
        <f t="shared" si="26"/>
        <v>172.63056092843328</v>
      </c>
      <c r="F138" s="64">
        <f t="shared" si="26"/>
        <v>139.35143658726602</v>
      </c>
      <c r="G138" s="36">
        <f t="shared" si="16"/>
        <v>2928916827.8529983</v>
      </c>
      <c r="H138" s="61">
        <f t="shared" si="17"/>
        <v>1976346049.0313141</v>
      </c>
      <c r="I138" s="64">
        <f t="shared" si="31"/>
        <v>32881.104462643394</v>
      </c>
      <c r="J138" s="64">
        <f t="shared" si="31"/>
        <v>22187.192300768445</v>
      </c>
      <c r="K138" s="64">
        <f t="shared" si="27"/>
        <v>3.0543944702226398</v>
      </c>
      <c r="L138" s="64">
        <f t="shared" si="27"/>
        <v>4.5265693055733127</v>
      </c>
      <c r="M138" s="64">
        <f t="shared" si="19"/>
        <v>4.1994193421620523</v>
      </c>
      <c r="N138" s="79">
        <f t="shared" si="20"/>
        <v>4.6359583952451736E-4</v>
      </c>
      <c r="O138" s="80">
        <f t="shared" si="21"/>
        <v>9.8256187920393629E-4</v>
      </c>
      <c r="P138" s="63">
        <f t="shared" si="28"/>
        <v>1.1734769687964344</v>
      </c>
      <c r="Q138" s="64">
        <f t="shared" si="28"/>
        <v>2.4871097567349638</v>
      </c>
      <c r="R138" s="64">
        <f t="shared" si="22"/>
        <v>2.1951913594152908</v>
      </c>
      <c r="S138" s="66">
        <f t="shared" si="29"/>
        <v>6.394610701577343</v>
      </c>
    </row>
    <row r="139" spans="1:19" x14ac:dyDescent="0.25">
      <c r="A139" s="65">
        <f t="shared" si="30"/>
        <v>0.11800000000000009</v>
      </c>
      <c r="B139" s="63">
        <f t="shared" si="23"/>
        <v>0.35400000000000026</v>
      </c>
      <c r="C139" s="64">
        <f t="shared" si="24"/>
        <v>0.69111969111969107</v>
      </c>
      <c r="D139" s="28">
        <f t="shared" si="25"/>
        <v>0.55886143526824505</v>
      </c>
      <c r="E139" s="64">
        <f t="shared" si="26"/>
        <v>172.77992277992277</v>
      </c>
      <c r="F139" s="64">
        <f t="shared" si="26"/>
        <v>139.71535881706126</v>
      </c>
      <c r="G139" s="36">
        <f t="shared" si="16"/>
        <v>2933397683.3976831</v>
      </c>
      <c r="H139" s="61">
        <f t="shared" si="17"/>
        <v>1985498168.8334095</v>
      </c>
      <c r="I139" s="64">
        <f t="shared" si="31"/>
        <v>32931.408205599044</v>
      </c>
      <c r="J139" s="64">
        <f t="shared" si="31"/>
        <v>22289.93738536954</v>
      </c>
      <c r="K139" s="64">
        <f t="shared" si="27"/>
        <v>3.0497287883497006</v>
      </c>
      <c r="L139" s="64">
        <f t="shared" si="27"/>
        <v>4.5057041618892786</v>
      </c>
      <c r="M139" s="64">
        <f t="shared" si="19"/>
        <v>4.1821540788804832</v>
      </c>
      <c r="N139" s="79">
        <f t="shared" si="20"/>
        <v>4.6594274432379119E-4</v>
      </c>
      <c r="O139" s="80">
        <f t="shared" si="21"/>
        <v>9.8314779614475708E-4</v>
      </c>
      <c r="P139" s="63">
        <f t="shared" si="28"/>
        <v>1.1794175715695965</v>
      </c>
      <c r="Q139" s="64">
        <f t="shared" si="28"/>
        <v>2.4885928589914164</v>
      </c>
      <c r="R139" s="64">
        <f t="shared" si="22"/>
        <v>2.1976650173421231</v>
      </c>
      <c r="S139" s="66">
        <f t="shared" si="29"/>
        <v>6.3798190962226062</v>
      </c>
    </row>
    <row r="140" spans="1:19" x14ac:dyDescent="0.25">
      <c r="A140" s="65">
        <f t="shared" si="30"/>
        <v>0.11900000000000009</v>
      </c>
      <c r="B140" s="63">
        <f t="shared" si="23"/>
        <v>0.35700000000000026</v>
      </c>
      <c r="C140" s="64">
        <f t="shared" si="24"/>
        <v>0.69171483622350682</v>
      </c>
      <c r="D140" s="28">
        <f t="shared" si="25"/>
        <v>0.56030529269158813</v>
      </c>
      <c r="E140" s="64">
        <f t="shared" si="26"/>
        <v>172.92870905587671</v>
      </c>
      <c r="F140" s="64">
        <f t="shared" si="26"/>
        <v>140.07632317289702</v>
      </c>
      <c r="G140" s="36">
        <f t="shared" si="16"/>
        <v>2937861271.6763005</v>
      </c>
      <c r="H140" s="61">
        <f t="shared" si="17"/>
        <v>1994590330.9370415</v>
      </c>
      <c r="I140" s="64">
        <f t="shared" si="31"/>
        <v>32981.518099834255</v>
      </c>
      <c r="J140" s="64">
        <f t="shared" si="31"/>
        <v>22392.009362654044</v>
      </c>
      <c r="K140" s="64">
        <f t="shared" si="27"/>
        <v>3.0450952361109072</v>
      </c>
      <c r="L140" s="64">
        <f t="shared" si="27"/>
        <v>4.4851653113817349</v>
      </c>
      <c r="M140" s="64">
        <f t="shared" si="19"/>
        <v>4.1651497390993288</v>
      </c>
      <c r="N140" s="79">
        <f t="shared" si="20"/>
        <v>4.6827348745696038E-4</v>
      </c>
      <c r="O140" s="80">
        <f t="shared" si="21"/>
        <v>9.8372964158609656E-4</v>
      </c>
      <c r="P140" s="63">
        <f t="shared" si="28"/>
        <v>1.1853172651254309</v>
      </c>
      <c r="Q140" s="64">
        <f t="shared" si="28"/>
        <v>2.4900656552648068</v>
      </c>
      <c r="R140" s="64">
        <f t="shared" si="22"/>
        <v>2.2001215685671678</v>
      </c>
      <c r="S140" s="66">
        <f t="shared" si="29"/>
        <v>6.3652713076664966</v>
      </c>
    </row>
    <row r="141" spans="1:19" x14ac:dyDescent="0.25">
      <c r="A141" s="65">
        <f t="shared" si="30"/>
        <v>0.12000000000000009</v>
      </c>
      <c r="B141" s="63">
        <f t="shared" si="23"/>
        <v>0.36000000000000026</v>
      </c>
      <c r="C141" s="64">
        <f t="shared" si="24"/>
        <v>0.69230769230769218</v>
      </c>
      <c r="D141" s="28">
        <f t="shared" si="25"/>
        <v>0.5617374897442331</v>
      </c>
      <c r="E141" s="64">
        <f t="shared" si="26"/>
        <v>173.07692307692304</v>
      </c>
      <c r="F141" s="64">
        <f t="shared" si="26"/>
        <v>140.43437243605828</v>
      </c>
      <c r="G141" s="36">
        <f t="shared" si="16"/>
        <v>2942307692.3076925</v>
      </c>
      <c r="H141" s="61">
        <f t="shared" si="17"/>
        <v>2003623215.7635388</v>
      </c>
      <c r="I141" s="64">
        <f t="shared" si="31"/>
        <v>33031.435263707026</v>
      </c>
      <c r="J141" s="64">
        <f t="shared" si="31"/>
        <v>22493.415871283651</v>
      </c>
      <c r="K141" s="64">
        <f t="shared" si="27"/>
        <v>3.0404934827600272</v>
      </c>
      <c r="L141" s="64">
        <f t="shared" si="27"/>
        <v>4.4649449519015851</v>
      </c>
      <c r="M141" s="64">
        <f t="shared" si="19"/>
        <v>4.1484001809812394</v>
      </c>
      <c r="N141" s="79">
        <f t="shared" si="20"/>
        <v>4.705882352941182E-4</v>
      </c>
      <c r="O141" s="80">
        <f t="shared" si="21"/>
        <v>9.8430746890672033E-4</v>
      </c>
      <c r="P141" s="63">
        <f t="shared" si="28"/>
        <v>1.1911764705882368</v>
      </c>
      <c r="Q141" s="64">
        <f t="shared" si="28"/>
        <v>2.4915282806701358</v>
      </c>
      <c r="R141" s="64">
        <f t="shared" si="22"/>
        <v>2.2025612117630469</v>
      </c>
      <c r="S141" s="66">
        <f t="shared" si="29"/>
        <v>6.3509613927442867</v>
      </c>
    </row>
    <row r="142" spans="1:19" x14ac:dyDescent="0.25">
      <c r="A142" s="65">
        <f t="shared" si="30"/>
        <v>0.12100000000000009</v>
      </c>
      <c r="B142" s="63">
        <f t="shared" si="23"/>
        <v>0.36300000000000027</v>
      </c>
      <c r="C142" s="64">
        <f t="shared" si="24"/>
        <v>0.69289827255278313</v>
      </c>
      <c r="D142" s="28">
        <f t="shared" si="25"/>
        <v>0.56315819383083821</v>
      </c>
      <c r="E142" s="64">
        <f t="shared" si="26"/>
        <v>173.22456813819579</v>
      </c>
      <c r="F142" s="64">
        <f t="shared" si="26"/>
        <v>140.78954845770954</v>
      </c>
      <c r="G142" s="36">
        <f t="shared" si="16"/>
        <v>2946737044.1458735</v>
      </c>
      <c r="H142" s="61">
        <f t="shared" si="17"/>
        <v>2012597492.0407917</v>
      </c>
      <c r="I142" s="64">
        <f t="shared" si="31"/>
        <v>33081.160806989115</v>
      </c>
      <c r="J142" s="64">
        <f t="shared" si="31"/>
        <v>22594.164418645199</v>
      </c>
      <c r="K142" s="64">
        <f t="shared" si="27"/>
        <v>3.0359232020749567</v>
      </c>
      <c r="L142" s="64">
        <f t="shared" si="27"/>
        <v>4.4450355315035406</v>
      </c>
      <c r="M142" s="64">
        <f t="shared" si="19"/>
        <v>4.1318994582971884</v>
      </c>
      <c r="N142" s="79">
        <f t="shared" si="20"/>
        <v>4.7288715192965339E-4</v>
      </c>
      <c r="O142" s="80">
        <f t="shared" si="21"/>
        <v>9.8488133038595596E-4</v>
      </c>
      <c r="P142" s="63">
        <f t="shared" si="28"/>
        <v>1.1969956033219351</v>
      </c>
      <c r="Q142" s="64">
        <f t="shared" si="28"/>
        <v>2.4929808675394511</v>
      </c>
      <c r="R142" s="64">
        <f t="shared" si="22"/>
        <v>2.2049841421577807</v>
      </c>
      <c r="S142" s="66">
        <f t="shared" si="29"/>
        <v>6.3368836004549696</v>
      </c>
    </row>
    <row r="143" spans="1:19" x14ac:dyDescent="0.25">
      <c r="A143" s="65">
        <f t="shared" si="30"/>
        <v>0.12200000000000009</v>
      </c>
      <c r="B143" s="63">
        <f t="shared" si="23"/>
        <v>0.36600000000000027</v>
      </c>
      <c r="C143" s="64">
        <f t="shared" si="24"/>
        <v>0.69348659003831414</v>
      </c>
      <c r="D143" s="28">
        <f t="shared" si="25"/>
        <v>0.56456756874501068</v>
      </c>
      <c r="E143" s="64">
        <f t="shared" si="26"/>
        <v>173.37164750957854</v>
      </c>
      <c r="F143" s="64">
        <f t="shared" si="26"/>
        <v>141.14189218625268</v>
      </c>
      <c r="G143" s="36">
        <f t="shared" si="16"/>
        <v>2951149425.2873564</v>
      </c>
      <c r="H143" s="61">
        <f t="shared" si="17"/>
        <v>2021513817.0817258</v>
      </c>
      <c r="I143" s="64">
        <f t="shared" si="31"/>
        <v>33130.695830948272</v>
      </c>
      <c r="J143" s="64">
        <f t="shared" si="31"/>
        <v>22694.262383976893</v>
      </c>
      <c r="K143" s="64">
        <f t="shared" si="27"/>
        <v>3.0313840722806327</v>
      </c>
      <c r="L143" s="64">
        <f t="shared" si="27"/>
        <v>4.4254297384179395</v>
      </c>
      <c r="M143" s="64">
        <f t="shared" si="19"/>
        <v>4.115641812609649</v>
      </c>
      <c r="N143" s="79">
        <f t="shared" si="20"/>
        <v>4.7517039922103255E-4</v>
      </c>
      <c r="O143" s="80">
        <f t="shared" si="21"/>
        <v>9.8545127723509451E-4</v>
      </c>
      <c r="P143" s="63">
        <f t="shared" si="28"/>
        <v>1.2027750730282387</v>
      </c>
      <c r="Q143" s="64">
        <f t="shared" si="28"/>
        <v>2.4944235455013328</v>
      </c>
      <c r="R143" s="64">
        <f t="shared" si="22"/>
        <v>2.2073905516184231</v>
      </c>
      <c r="S143" s="66">
        <f t="shared" si="29"/>
        <v>6.3230323642280721</v>
      </c>
    </row>
    <row r="144" spans="1:19" x14ac:dyDescent="0.25">
      <c r="A144" s="65">
        <f t="shared" si="30"/>
        <v>0.1230000000000001</v>
      </c>
      <c r="B144" s="63">
        <f t="shared" si="23"/>
        <v>0.36900000000000027</v>
      </c>
      <c r="C144" s="64">
        <f t="shared" si="24"/>
        <v>0.6940726577437859</v>
      </c>
      <c r="D144" s="28">
        <f t="shared" si="25"/>
        <v>0.56596577477467069</v>
      </c>
      <c r="E144" s="64">
        <f t="shared" si="26"/>
        <v>173.51816443594649</v>
      </c>
      <c r="F144" s="64">
        <f t="shared" si="26"/>
        <v>141.49144369366766</v>
      </c>
      <c r="G144" s="36">
        <f t="shared" si="16"/>
        <v>2955544933.0783944</v>
      </c>
      <c r="H144" s="61">
        <f t="shared" si="17"/>
        <v>2030372837.0541592</v>
      </c>
      <c r="I144" s="64">
        <f t="shared" si="31"/>
        <v>33180.041428429591</v>
      </c>
      <c r="J144" s="64">
        <f t="shared" si="31"/>
        <v>22793.717021397835</v>
      </c>
      <c r="K144" s="64">
        <f t="shared" si="27"/>
        <v>3.0268757759735077</v>
      </c>
      <c r="L144" s="64">
        <f t="shared" si="27"/>
        <v>4.4061204915034056</v>
      </c>
      <c r="M144" s="64">
        <f t="shared" si="19"/>
        <v>4.099621665830095</v>
      </c>
      <c r="N144" s="79">
        <f t="shared" si="20"/>
        <v>4.774381368267832E-4</v>
      </c>
      <c r="O144" s="80">
        <f t="shared" si="21"/>
        <v>9.8601735962764521E-4</v>
      </c>
      <c r="P144" s="63">
        <f t="shared" si="28"/>
        <v>1.2085152838427951</v>
      </c>
      <c r="Q144" s="64">
        <f t="shared" si="28"/>
        <v>2.4958564415574771</v>
      </c>
      <c r="R144" s="64">
        <f t="shared" si="22"/>
        <v>2.2097806287319921</v>
      </c>
      <c r="S144" s="66">
        <f t="shared" si="29"/>
        <v>6.3094022945620871</v>
      </c>
    </row>
    <row r="145" spans="1:19" x14ac:dyDescent="0.25">
      <c r="A145" s="65">
        <f t="shared" si="30"/>
        <v>0.1240000000000001</v>
      </c>
      <c r="B145" s="63">
        <f t="shared" si="23"/>
        <v>0.37200000000000027</v>
      </c>
      <c r="C145" s="64">
        <f t="shared" si="24"/>
        <v>0.69465648854961826</v>
      </c>
      <c r="D145" s="28">
        <f t="shared" si="25"/>
        <v>0.56735296880352715</v>
      </c>
      <c r="E145" s="64">
        <f t="shared" si="26"/>
        <v>173.66412213740458</v>
      </c>
      <c r="F145" s="64">
        <f t="shared" si="26"/>
        <v>141.83824220088178</v>
      </c>
      <c r="G145" s="36">
        <f t="shared" si="16"/>
        <v>2959923664.1221371</v>
      </c>
      <c r="H145" s="61">
        <f t="shared" si="17"/>
        <v>2039175187.2423828</v>
      </c>
      <c r="I145" s="64">
        <f t="shared" si="31"/>
        <v>33229.198683935771</v>
      </c>
      <c r="J145" s="64">
        <f t="shared" si="31"/>
        <v>22892.535462844637</v>
      </c>
      <c r="K145" s="64">
        <f t="shared" si="27"/>
        <v>3.0223980000475739</v>
      </c>
      <c r="L145" s="64">
        <f t="shared" si="27"/>
        <v>4.3871009311535314</v>
      </c>
      <c r="M145" s="64">
        <f t="shared" si="19"/>
        <v>4.0838336131299853</v>
      </c>
      <c r="N145" s="79">
        <f t="shared" si="20"/>
        <v>4.7969052224371421E-4</v>
      </c>
      <c r="O145" s="80">
        <f t="shared" si="21"/>
        <v>9.8657962672849572E-4</v>
      </c>
      <c r="P145" s="63">
        <f t="shared" si="28"/>
        <v>1.2142166344294016</v>
      </c>
      <c r="Q145" s="64">
        <f t="shared" si="28"/>
        <v>2.4972796801565047</v>
      </c>
      <c r="R145" s="64">
        <f t="shared" si="22"/>
        <v>2.2121545588838152</v>
      </c>
      <c r="S145" s="66">
        <f t="shared" si="29"/>
        <v>6.2959881720138</v>
      </c>
    </row>
    <row r="146" spans="1:19" x14ac:dyDescent="0.25">
      <c r="A146" s="65">
        <f t="shared" si="30"/>
        <v>0.12500000000000008</v>
      </c>
      <c r="B146" s="63">
        <f t="shared" si="23"/>
        <v>0.37500000000000022</v>
      </c>
      <c r="C146" s="64">
        <f t="shared" si="24"/>
        <v>0.69523809523809532</v>
      </c>
      <c r="D146" s="28">
        <f t="shared" si="25"/>
        <v>0.56872930440884384</v>
      </c>
      <c r="E146" s="64">
        <f t="shared" si="26"/>
        <v>173.80952380952382</v>
      </c>
      <c r="F146" s="64">
        <f t="shared" si="26"/>
        <v>142.18232610221096</v>
      </c>
      <c r="G146" s="36">
        <f t="shared" si="16"/>
        <v>2964285714.2857141</v>
      </c>
      <c r="H146" s="61">
        <f t="shared" si="17"/>
        <v>2047921492.3007669</v>
      </c>
      <c r="I146" s="64">
        <f t="shared" si="31"/>
        <v>33278.168673706707</v>
      </c>
      <c r="J146" s="64">
        <f t="shared" si="31"/>
        <v>22990.724720918479</v>
      </c>
      <c r="K146" s="64">
        <f t="shared" si="27"/>
        <v>3.0179504356218616</v>
      </c>
      <c r="L146" s="64">
        <f t="shared" si="27"/>
        <v>4.368364410632581</v>
      </c>
      <c r="M146" s="64">
        <f t="shared" si="19"/>
        <v>4.0682724161857546</v>
      </c>
      <c r="N146" s="79">
        <f t="shared" si="20"/>
        <v>4.819277108433738E-4</v>
      </c>
      <c r="O146" s="80">
        <f t="shared" si="21"/>
        <v>9.8713812672202158E-4</v>
      </c>
      <c r="P146" s="63">
        <f t="shared" si="28"/>
        <v>1.2198795180722901</v>
      </c>
      <c r="Q146" s="64">
        <f t="shared" si="28"/>
        <v>2.4986933832651173</v>
      </c>
      <c r="R146" s="64">
        <f t="shared" si="22"/>
        <v>2.2145125243333776</v>
      </c>
      <c r="S146" s="66">
        <f t="shared" si="29"/>
        <v>6.2827849405191323</v>
      </c>
    </row>
    <row r="147" spans="1:19" x14ac:dyDescent="0.25">
      <c r="A147" s="65">
        <f t="shared" si="30"/>
        <v>0.12600000000000008</v>
      </c>
      <c r="B147" s="63">
        <f t="shared" si="23"/>
        <v>0.37800000000000022</v>
      </c>
      <c r="C147" s="64">
        <f t="shared" si="24"/>
        <v>0.69581749049429653</v>
      </c>
      <c r="D147" s="28">
        <f t="shared" si="25"/>
        <v>0.57009493195565608</v>
      </c>
      <c r="E147" s="64">
        <f t="shared" si="26"/>
        <v>173.95437262357413</v>
      </c>
      <c r="F147" s="64">
        <f t="shared" si="26"/>
        <v>142.52373298891402</v>
      </c>
      <c r="G147" s="36">
        <f t="shared" si="16"/>
        <v>2968631178.7072244</v>
      </c>
      <c r="H147" s="61">
        <f t="shared" si="17"/>
        <v>2056612366.4997101</v>
      </c>
      <c r="I147" s="64">
        <f t="shared" si="31"/>
        <v>33326.952465797898</v>
      </c>
      <c r="J147" s="64">
        <f t="shared" si="31"/>
        <v>23088.291691646227</v>
      </c>
      <c r="K147" s="64">
        <f t="shared" si="27"/>
        <v>3.0135327779694254</v>
      </c>
      <c r="L147" s="64">
        <f t="shared" si="27"/>
        <v>4.3499044878166133</v>
      </c>
      <c r="M147" s="64">
        <f t="shared" si="19"/>
        <v>4.0529329967394609</v>
      </c>
      <c r="N147" s="79">
        <f t="shared" si="20"/>
        <v>4.8414985590778135E-4</v>
      </c>
      <c r="O147" s="80">
        <f t="shared" si="21"/>
        <v>9.8769290683919085E-4</v>
      </c>
      <c r="P147" s="63">
        <f t="shared" si="28"/>
        <v>1.2255043227665716</v>
      </c>
      <c r="Q147" s="64">
        <f t="shared" si="28"/>
        <v>2.5000976704367019</v>
      </c>
      <c r="R147" s="64">
        <f t="shared" si="22"/>
        <v>2.2168547042877842</v>
      </c>
      <c r="S147" s="66">
        <f t="shared" si="29"/>
        <v>6.2697877010272451</v>
      </c>
    </row>
    <row r="148" spans="1:19" x14ac:dyDescent="0.25">
      <c r="A148" s="65">
        <f t="shared" si="30"/>
        <v>0.12700000000000009</v>
      </c>
      <c r="B148" s="63">
        <f t="shared" si="23"/>
        <v>0.38100000000000023</v>
      </c>
      <c r="C148" s="64">
        <f t="shared" si="24"/>
        <v>0.69639468690702078</v>
      </c>
      <c r="D148" s="28">
        <f t="shared" si="25"/>
        <v>0.57144999868759527</v>
      </c>
      <c r="E148" s="64">
        <f t="shared" si="26"/>
        <v>174.09867172675519</v>
      </c>
      <c r="F148" s="64">
        <f t="shared" si="26"/>
        <v>142.86249967189883</v>
      </c>
      <c r="G148" s="36">
        <f t="shared" si="16"/>
        <v>2972960151.8026562</v>
      </c>
      <c r="H148" s="61">
        <f t="shared" si="17"/>
        <v>2065248413.9641931</v>
      </c>
      <c r="I148" s="64">
        <f t="shared" si="31"/>
        <v>33375.55112015819</v>
      </c>
      <c r="J148" s="64">
        <f t="shared" si="31"/>
        <v>23185.24315715854</v>
      </c>
      <c r="K148" s="64">
        <f t="shared" si="27"/>
        <v>3.0091447264477393</v>
      </c>
      <c r="L148" s="64">
        <f t="shared" si="27"/>
        <v>4.331714917318096</v>
      </c>
      <c r="M148" s="64">
        <f t="shared" si="19"/>
        <v>4.0378104304580171</v>
      </c>
      <c r="N148" s="79">
        <f t="shared" si="20"/>
        <v>4.8635710866443328E-4</v>
      </c>
      <c r="O148" s="80">
        <f t="shared" si="21"/>
        <v>9.8824401338371611E-4</v>
      </c>
      <c r="P148" s="63">
        <f t="shared" si="28"/>
        <v>1.2310914313068466</v>
      </c>
      <c r="Q148" s="64">
        <f t="shared" si="28"/>
        <v>2.501492658877531</v>
      </c>
      <c r="R148" s="64">
        <f t="shared" si="22"/>
        <v>2.2191812749729345</v>
      </c>
      <c r="S148" s="66">
        <f t="shared" si="29"/>
        <v>6.2569917054309521</v>
      </c>
    </row>
    <row r="149" spans="1:19" x14ac:dyDescent="0.25">
      <c r="A149" s="65">
        <f t="shared" si="30"/>
        <v>0.12800000000000009</v>
      </c>
      <c r="B149" s="63">
        <f t="shared" si="23"/>
        <v>0.38400000000000023</v>
      </c>
      <c r="C149" s="64">
        <f t="shared" si="24"/>
        <v>0.69696969696969702</v>
      </c>
      <c r="D149" s="28">
        <f t="shared" si="25"/>
        <v>0.57279464881446751</v>
      </c>
      <c r="E149" s="64">
        <f t="shared" si="26"/>
        <v>174.24242424242425</v>
      </c>
      <c r="F149" s="64">
        <f t="shared" si="26"/>
        <v>143.19866220361689</v>
      </c>
      <c r="G149" s="36">
        <f t="shared" si="16"/>
        <v>2977272727.272727</v>
      </c>
      <c r="H149" s="61">
        <f t="shared" si="17"/>
        <v>2073830228.9052393</v>
      </c>
      <c r="I149" s="64">
        <f t="shared" si="31"/>
        <v>33423.965688706514</v>
      </c>
      <c r="J149" s="64">
        <f t="shared" si="31"/>
        <v>23281.585788288307</v>
      </c>
      <c r="K149" s="64">
        <f t="shared" si="27"/>
        <v>3.0047859844304909</v>
      </c>
      <c r="L149" s="64">
        <f t="shared" si="27"/>
        <v>4.3137896429732336</v>
      </c>
      <c r="M149" s="64">
        <f t="shared" si="19"/>
        <v>4.0228999410748463</v>
      </c>
      <c r="N149" s="79">
        <f t="shared" si="20"/>
        <v>4.8854961832061109E-4</v>
      </c>
      <c r="O149" s="80">
        <f t="shared" si="21"/>
        <v>9.8879149175728196E-4</v>
      </c>
      <c r="P149" s="63">
        <f t="shared" si="28"/>
        <v>1.2366412213740468</v>
      </c>
      <c r="Q149" s="64">
        <f t="shared" si="28"/>
        <v>2.50287846351062</v>
      </c>
      <c r="R149" s="64">
        <f t="shared" si="22"/>
        <v>2.2214924097024924</v>
      </c>
      <c r="S149" s="66">
        <f t="shared" si="29"/>
        <v>6.2443923507773391</v>
      </c>
    </row>
    <row r="150" spans="1:19" x14ac:dyDescent="0.25">
      <c r="A150" s="65">
        <f t="shared" si="30"/>
        <v>0.12900000000000009</v>
      </c>
      <c r="B150" s="63">
        <f t="shared" si="23"/>
        <v>0.38700000000000023</v>
      </c>
      <c r="C150" s="64">
        <f t="shared" si="24"/>
        <v>0.69754253308128544</v>
      </c>
      <c r="D150" s="28">
        <f t="shared" si="25"/>
        <v>0.57412902359672824</v>
      </c>
      <c r="E150" s="64">
        <f t="shared" si="26"/>
        <v>174.38563327032136</v>
      </c>
      <c r="F150" s="64">
        <f t="shared" si="26"/>
        <v>143.53225589918205</v>
      </c>
      <c r="G150" s="36">
        <f t="shared" si="16"/>
        <v>2981568998.1096411</v>
      </c>
      <c r="H150" s="61">
        <f t="shared" si="17"/>
        <v>2082358395.8445218</v>
      </c>
      <c r="I150" s="64">
        <f t="shared" si="31"/>
        <v>33472.197215407774</v>
      </c>
      <c r="J150" s="64">
        <f t="shared" si="31"/>
        <v>23377.326147092201</v>
      </c>
      <c r="K150" s="64">
        <f t="shared" si="27"/>
        <v>3.0004562592407464</v>
      </c>
      <c r="L150" s="64">
        <f t="shared" si="27"/>
        <v>4.2961227906726709</v>
      </c>
      <c r="M150" s="64">
        <f t="shared" si="19"/>
        <v>4.0081968947989104</v>
      </c>
      <c r="N150" s="79">
        <f t="shared" si="20"/>
        <v>4.9072753209700453E-4</v>
      </c>
      <c r="O150" s="80">
        <f t="shared" si="21"/>
        <v>9.8933538648389744E-4</v>
      </c>
      <c r="P150" s="63">
        <f t="shared" si="28"/>
        <v>1.2421540656205428</v>
      </c>
      <c r="Q150" s="64">
        <f t="shared" si="28"/>
        <v>2.5042551970373657</v>
      </c>
      <c r="R150" s="64">
        <f t="shared" si="22"/>
        <v>2.2237882789447383</v>
      </c>
      <c r="S150" s="66">
        <f t="shared" si="29"/>
        <v>6.2319851737436487</v>
      </c>
    </row>
    <row r="151" spans="1:19" x14ac:dyDescent="0.25">
      <c r="A151" s="65">
        <f t="shared" si="30"/>
        <v>0.13000000000000009</v>
      </c>
      <c r="B151" s="63">
        <f t="shared" si="23"/>
        <v>0.39000000000000024</v>
      </c>
      <c r="C151" s="64">
        <f t="shared" si="24"/>
        <v>0.69811320754716977</v>
      </c>
      <c r="D151" s="28">
        <f t="shared" si="25"/>
        <v>0.57545326142698394</v>
      </c>
      <c r="E151" s="64">
        <f t="shared" si="26"/>
        <v>174.52830188679243</v>
      </c>
      <c r="F151" s="64">
        <f t="shared" si="26"/>
        <v>143.86331535674597</v>
      </c>
      <c r="G151" s="36">
        <f t="shared" si="16"/>
        <v>2985849056.6037731</v>
      </c>
      <c r="H151" s="61">
        <f t="shared" si="17"/>
        <v>2090833489.8323796</v>
      </c>
      <c r="I151" s="64">
        <f t="shared" si="31"/>
        <v>33520.246736347894</v>
      </c>
      <c r="J151" s="64">
        <f t="shared" si="31"/>
        <v>23472.470689298185</v>
      </c>
      <c r="K151" s="64">
        <f t="shared" si="27"/>
        <v>2.9961552620854373</v>
      </c>
      <c r="L151" s="64">
        <f t="shared" si="27"/>
        <v>4.2787086615172933</v>
      </c>
      <c r="M151" s="64">
        <f t="shared" si="19"/>
        <v>3.9936967949768811</v>
      </c>
      <c r="N151" s="79">
        <f t="shared" si="20"/>
        <v>4.9289099526066409E-4</v>
      </c>
      <c r="O151" s="80">
        <f t="shared" si="21"/>
        <v>9.8987574123340569E-4</v>
      </c>
      <c r="P151" s="63">
        <f t="shared" si="28"/>
        <v>1.247630331753556</v>
      </c>
      <c r="Q151" s="64">
        <f t="shared" si="28"/>
        <v>2.5056229699970585</v>
      </c>
      <c r="R151" s="64">
        <f t="shared" si="22"/>
        <v>2.2260690503873914</v>
      </c>
      <c r="S151" s="66">
        <f t="shared" si="29"/>
        <v>6.2197658453642726</v>
      </c>
    </row>
    <row r="152" spans="1:19" x14ac:dyDescent="0.25">
      <c r="A152" s="65">
        <f t="shared" si="30"/>
        <v>0.13100000000000009</v>
      </c>
      <c r="B152" s="63">
        <f t="shared" si="23"/>
        <v>0.39300000000000024</v>
      </c>
      <c r="C152" s="64">
        <f t="shared" si="24"/>
        <v>0.69868173258003752</v>
      </c>
      <c r="D152" s="28">
        <f t="shared" si="25"/>
        <v>0.57676749790864823</v>
      </c>
      <c r="E152" s="64">
        <f t="shared" si="26"/>
        <v>174.67043314500938</v>
      </c>
      <c r="F152" s="64">
        <f t="shared" si="26"/>
        <v>144.19187447716206</v>
      </c>
      <c r="G152" s="36">
        <f t="shared" si="16"/>
        <v>2990112994.3502827</v>
      </c>
      <c r="H152" s="61">
        <f t="shared" si="17"/>
        <v>2099256076.6594775</v>
      </c>
      <c r="I152" s="64">
        <f t="shared" si="31"/>
        <v>33568.115279808022</v>
      </c>
      <c r="J152" s="64">
        <f t="shared" si="31"/>
        <v>23567.025766681687</v>
      </c>
      <c r="K152" s="64">
        <f t="shared" si="27"/>
        <v>2.9918827079911448</v>
      </c>
      <c r="L152" s="64">
        <f t="shared" si="27"/>
        <v>4.2615417252820391</v>
      </c>
      <c r="M152" s="64">
        <f t="shared" si="19"/>
        <v>3.9793952769951737</v>
      </c>
      <c r="N152" s="79">
        <f t="shared" si="20"/>
        <v>4.9504015115729868E-4</v>
      </c>
      <c r="O152" s="80">
        <f t="shared" si="21"/>
        <v>9.9041259884418797E-4</v>
      </c>
      <c r="P152" s="63">
        <f t="shared" si="28"/>
        <v>1.2530703826169123</v>
      </c>
      <c r="Q152" s="64">
        <f t="shared" si="28"/>
        <v>2.5069818908243504</v>
      </c>
      <c r="R152" s="64">
        <f t="shared" si="22"/>
        <v>2.2283348890004753</v>
      </c>
      <c r="S152" s="66">
        <f t="shared" si="29"/>
        <v>6.207730165995649</v>
      </c>
    </row>
    <row r="153" spans="1:19" x14ac:dyDescent="0.25">
      <c r="A153" s="65">
        <f t="shared" si="30"/>
        <v>0.13200000000000009</v>
      </c>
      <c r="B153" s="63">
        <f t="shared" si="23"/>
        <v>0.39600000000000024</v>
      </c>
      <c r="C153" s="64">
        <f t="shared" si="24"/>
        <v>0.6992481203007519</v>
      </c>
      <c r="D153" s="28">
        <f t="shared" si="25"/>
        <v>0.57807186593187276</v>
      </c>
      <c r="E153" s="64">
        <f t="shared" si="26"/>
        <v>174.81203007518798</v>
      </c>
      <c r="F153" s="64">
        <f t="shared" si="26"/>
        <v>144.51796648296818</v>
      </c>
      <c r="G153" s="36">
        <f t="shared" ref="G153:G161" si="32">((1/12)*(1/($B$14/$B$12)^3)+(1/($B$14/$B$12))*(C153-0.5*(1/($B$14/$B$12)))^2+B153*(1-C153)^2)*$B$11*$B$14^3</f>
        <v>2994360902.2556391</v>
      </c>
      <c r="H153" s="61">
        <f t="shared" ref="H153:H161" si="33">(B153*(1-D153)*(1-(D153/3)))*$B$11*$B$14^3</f>
        <v>2107626713.0623374</v>
      </c>
      <c r="I153" s="64">
        <f t="shared" ref="I153:J161" si="34">$F$5*G153*1000/1000000000000</f>
        <v>33615.803866337847</v>
      </c>
      <c r="J153" s="64">
        <f t="shared" si="34"/>
        <v>23660.997629372989</v>
      </c>
      <c r="K153" s="64">
        <f t="shared" si="27"/>
        <v>2.9876383157411648</v>
      </c>
      <c r="L153" s="64">
        <f t="shared" si="27"/>
        <v>4.24461661417158</v>
      </c>
      <c r="M153" s="64">
        <f t="shared" ref="M153:M161" si="35">L153*$N$9+K153*(1-$N$9)</f>
        <v>3.9652881034092653</v>
      </c>
      <c r="N153" s="79">
        <f t="shared" ref="N153:N161" si="36">B153*$B$10*10^3*$B$11*$B$14*($B$12-$B$13-E153)/G153</f>
        <v>4.9717514124293812E-4</v>
      </c>
      <c r="O153" s="80">
        <f t="shared" ref="O153:O161" si="37">B153*$B$10*10^3*$B$11*$B$14*($B$12-$B$13-F153)/H153</f>
        <v>9.9094600134509605E-4</v>
      </c>
      <c r="P153" s="63">
        <f t="shared" si="28"/>
        <v>1.2584745762711871</v>
      </c>
      <c r="Q153" s="64">
        <f t="shared" si="28"/>
        <v>2.5083320659047743</v>
      </c>
      <c r="R153" s="64">
        <f t="shared" ref="R153:R161" si="38">$N$9*Q153+(1-$N$9)*P153</f>
        <v>2.2305859570973103</v>
      </c>
      <c r="S153" s="66">
        <f t="shared" si="29"/>
        <v>6.1958740605065756</v>
      </c>
    </row>
    <row r="154" spans="1:19" x14ac:dyDescent="0.25">
      <c r="A154" s="65">
        <f t="shared" si="30"/>
        <v>0.13300000000000009</v>
      </c>
      <c r="B154" s="63">
        <f t="shared" ref="B154:B161" si="39">A154*(1+$B$9)</f>
        <v>0.39900000000000024</v>
      </c>
      <c r="C154" s="64">
        <f t="shared" ref="C154:C161" si="40">(0.5*(1/($B$14/$B$12)^2)+B154)/((1/($B$14/$B$12))+B154)</f>
        <v>0.69981238273921209</v>
      </c>
      <c r="D154" s="28">
        <f t="shared" ref="D154:D161" si="41">B154*(-1+(1+(2/(B154)))^(1/2))</f>
        <v>0.57936649574686483</v>
      </c>
      <c r="E154" s="64">
        <f t="shared" ref="E154:F161" si="42">C154*$B$14</f>
        <v>174.95309568480303</v>
      </c>
      <c r="F154" s="64">
        <f t="shared" si="42"/>
        <v>144.84162393671622</v>
      </c>
      <c r="G154" s="36">
        <f t="shared" si="32"/>
        <v>2998592870.5440898</v>
      </c>
      <c r="H154" s="61">
        <f t="shared" si="33"/>
        <v>2115945946.9229729</v>
      </c>
      <c r="I154" s="64">
        <f t="shared" si="34"/>
        <v>33663.313508828149</v>
      </c>
      <c r="J154" s="64">
        <f t="shared" si="34"/>
        <v>23754.392428098374</v>
      </c>
      <c r="K154" s="64">
        <f t="shared" ref="K154:L161" si="43">(5*($F$1)*$B$1^4)/(384*I154)*1000</f>
        <v>2.9834218078138046</v>
      </c>
      <c r="L154" s="64">
        <f t="shared" si="43"/>
        <v>4.2279281168527412</v>
      </c>
      <c r="M154" s="64">
        <f t="shared" si="35"/>
        <v>3.9513711592885334</v>
      </c>
      <c r="N154" s="79">
        <f t="shared" si="36"/>
        <v>4.9929610511496966E-4</v>
      </c>
      <c r="O154" s="80">
        <f t="shared" si="37"/>
        <v>9.9147598997663964E-4</v>
      </c>
      <c r="P154" s="63">
        <f t="shared" ref="P154:Q161" si="44">N154*$B$1^2/8*1000</f>
        <v>1.2638432660722669</v>
      </c>
      <c r="Q154" s="64">
        <f t="shared" si="44"/>
        <v>2.509673599628369</v>
      </c>
      <c r="R154" s="64">
        <f t="shared" si="38"/>
        <v>2.2328224143936799</v>
      </c>
      <c r="S154" s="66">
        <f t="shared" ref="S154:S161" si="45">R154+M154</f>
        <v>6.1841935736822133</v>
      </c>
    </row>
    <row r="155" spans="1:19" x14ac:dyDescent="0.25">
      <c r="A155" s="65">
        <f t="shared" ref="A155:A161" si="46">A154+0.001</f>
        <v>0.13400000000000009</v>
      </c>
      <c r="B155" s="63">
        <f t="shared" si="39"/>
        <v>0.40200000000000025</v>
      </c>
      <c r="C155" s="64">
        <f t="shared" si="40"/>
        <v>0.70037453183520593</v>
      </c>
      <c r="D155" s="28">
        <f t="shared" si="41"/>
        <v>0.58065151503470458</v>
      </c>
      <c r="E155" s="64">
        <f t="shared" si="42"/>
        <v>175.09363295880149</v>
      </c>
      <c r="F155" s="64">
        <f t="shared" si="42"/>
        <v>145.16287875867616</v>
      </c>
      <c r="G155" s="36">
        <f t="shared" si="32"/>
        <v>3002808988.7640448</v>
      </c>
      <c r="H155" s="61">
        <f t="shared" si="33"/>
        <v>2124214317.4628048</v>
      </c>
      <c r="I155" s="64">
        <f t="shared" si="34"/>
        <v>33710.645212582545</v>
      </c>
      <c r="J155" s="64">
        <f t="shared" si="34"/>
        <v>23847.216216357101</v>
      </c>
      <c r="K155" s="64">
        <f t="shared" si="43"/>
        <v>2.9792329103218891</v>
      </c>
      <c r="L155" s="64">
        <f t="shared" si="43"/>
        <v>4.2114711727494418</v>
      </c>
      <c r="M155" s="64">
        <f t="shared" si="35"/>
        <v>3.9376404477655411</v>
      </c>
      <c r="N155" s="79">
        <f t="shared" si="36"/>
        <v>5.0140318054256352E-4</v>
      </c>
      <c r="O155" s="80">
        <f t="shared" si="37"/>
        <v>9.9200260521147151E-4</v>
      </c>
      <c r="P155" s="63">
        <f t="shared" si="44"/>
        <v>1.2691768007483639</v>
      </c>
      <c r="Q155" s="64">
        <f t="shared" si="44"/>
        <v>2.5110065944415374</v>
      </c>
      <c r="R155" s="64">
        <f t="shared" si="38"/>
        <v>2.2350444180652769</v>
      </c>
      <c r="S155" s="66">
        <f t="shared" si="45"/>
        <v>6.172684865830818</v>
      </c>
    </row>
    <row r="156" spans="1:19" x14ac:dyDescent="0.25">
      <c r="A156" s="65">
        <f t="shared" si="46"/>
        <v>0.13500000000000009</v>
      </c>
      <c r="B156" s="63">
        <f t="shared" si="39"/>
        <v>0.40500000000000025</v>
      </c>
      <c r="C156" s="64">
        <f t="shared" si="40"/>
        <v>0.70093457943925219</v>
      </c>
      <c r="D156" s="28">
        <f t="shared" si="41"/>
        <v>0.58192704897575898</v>
      </c>
      <c r="E156" s="64">
        <f t="shared" si="42"/>
        <v>175.23364485981304</v>
      </c>
      <c r="F156" s="64">
        <f t="shared" si="42"/>
        <v>145.48176224393976</v>
      </c>
      <c r="G156" s="36">
        <f t="shared" si="32"/>
        <v>3007009345.7943921</v>
      </c>
      <c r="H156" s="61">
        <f t="shared" si="33"/>
        <v>2132432355.4311094</v>
      </c>
      <c r="I156" s="64">
        <f t="shared" si="34"/>
        <v>33757.79997538832</v>
      </c>
      <c r="J156" s="64">
        <f t="shared" si="34"/>
        <v>23939.474952537013</v>
      </c>
      <c r="K156" s="64">
        <f t="shared" si="43"/>
        <v>2.9750713529534645</v>
      </c>
      <c r="L156" s="64">
        <f t="shared" si="43"/>
        <v>4.1952408665866567</v>
      </c>
      <c r="M156" s="64">
        <f t="shared" si="35"/>
        <v>3.9240920857792805</v>
      </c>
      <c r="N156" s="79">
        <f t="shared" si="36"/>
        <v>5.0349650349650423E-4</v>
      </c>
      <c r="O156" s="80">
        <f t="shared" si="37"/>
        <v>9.9252588677418291E-4</v>
      </c>
      <c r="P156" s="63">
        <f t="shared" si="44"/>
        <v>1.2744755244755264</v>
      </c>
      <c r="Q156" s="64">
        <f t="shared" si="44"/>
        <v>2.5123311508971504</v>
      </c>
      <c r="R156" s="64">
        <f t="shared" si="38"/>
        <v>2.2372521228034561</v>
      </c>
      <c r="S156" s="66">
        <f t="shared" si="45"/>
        <v>6.1613442085827366</v>
      </c>
    </row>
    <row r="157" spans="1:19" x14ac:dyDescent="0.25">
      <c r="A157" s="65">
        <f t="shared" si="46"/>
        <v>0.13600000000000009</v>
      </c>
      <c r="B157" s="63">
        <f t="shared" si="39"/>
        <v>0.40800000000000025</v>
      </c>
      <c r="C157" s="64">
        <f t="shared" si="40"/>
        <v>0.70149253731343286</v>
      </c>
      <c r="D157" s="28">
        <f t="shared" si="41"/>
        <v>0.58319322031579701</v>
      </c>
      <c r="E157" s="64">
        <f t="shared" si="42"/>
        <v>175.37313432835822</v>
      </c>
      <c r="F157" s="64">
        <f t="shared" si="42"/>
        <v>145.79830507894926</v>
      </c>
      <c r="G157" s="36">
        <f t="shared" si="32"/>
        <v>3011194029.8507462</v>
      </c>
      <c r="H157" s="61">
        <f t="shared" si="33"/>
        <v>2140600583.2881353</v>
      </c>
      <c r="I157" s="64">
        <f t="shared" si="34"/>
        <v>33804.778787586612</v>
      </c>
      <c r="J157" s="64">
        <f t="shared" si="34"/>
        <v>24031.174501970247</v>
      </c>
      <c r="K157" s="64">
        <f t="shared" si="43"/>
        <v>2.9709368689136442</v>
      </c>
      <c r="L157" s="64">
        <f t="shared" si="43"/>
        <v>4.1792324231708626</v>
      </c>
      <c r="M157" s="64">
        <f t="shared" si="35"/>
        <v>3.9107223000025919</v>
      </c>
      <c r="N157" s="79">
        <f t="shared" si="36"/>
        <v>5.0557620817843899E-4</v>
      </c>
      <c r="O157" s="80">
        <f t="shared" si="37"/>
        <v>9.9304587366045075E-4</v>
      </c>
      <c r="P157" s="63">
        <f t="shared" si="44"/>
        <v>1.2797397769516738</v>
      </c>
      <c r="Q157" s="64">
        <f t="shared" si="44"/>
        <v>2.5136473677030158</v>
      </c>
      <c r="R157" s="64">
        <f t="shared" si="38"/>
        <v>2.2394456808693843</v>
      </c>
      <c r="S157" s="66">
        <f t="shared" si="45"/>
        <v>6.1501679808719762</v>
      </c>
    </row>
    <row r="158" spans="1:19" x14ac:dyDescent="0.25">
      <c r="A158" s="65">
        <f t="shared" si="46"/>
        <v>0.13700000000000009</v>
      </c>
      <c r="B158" s="63">
        <f t="shared" si="39"/>
        <v>0.41100000000000025</v>
      </c>
      <c r="C158" s="64">
        <f t="shared" si="40"/>
        <v>0.70204841713221611</v>
      </c>
      <c r="D158" s="28">
        <f t="shared" si="41"/>
        <v>0.58445014942989493</v>
      </c>
      <c r="E158" s="64">
        <f t="shared" si="42"/>
        <v>175.51210428305401</v>
      </c>
      <c r="F158" s="64">
        <f t="shared" si="42"/>
        <v>146.11253735747374</v>
      </c>
      <c r="G158" s="36">
        <f t="shared" si="32"/>
        <v>3015363128.4916196</v>
      </c>
      <c r="H158" s="61">
        <f t="shared" si="33"/>
        <v>2148719515.3831172</v>
      </c>
      <c r="I158" s="64">
        <f t="shared" si="34"/>
        <v>33851.582632141704</v>
      </c>
      <c r="J158" s="64">
        <f t="shared" si="34"/>
        <v>24122.320638931709</v>
      </c>
      <c r="K158" s="64">
        <f t="shared" si="43"/>
        <v>2.9668291948675982</v>
      </c>
      <c r="L158" s="64">
        <f t="shared" si="43"/>
        <v>4.1634412023949743</v>
      </c>
      <c r="M158" s="64">
        <f t="shared" si="35"/>
        <v>3.8975274229444459</v>
      </c>
      <c r="N158" s="79">
        <f t="shared" si="36"/>
        <v>5.0764242704956031E-4</v>
      </c>
      <c r="O158" s="80">
        <f t="shared" si="37"/>
        <v>9.9356260415555688E-4</v>
      </c>
      <c r="P158" s="63">
        <f t="shared" si="44"/>
        <v>1.2849698934691995</v>
      </c>
      <c r="Q158" s="64">
        <f t="shared" si="44"/>
        <v>2.5149553417687533</v>
      </c>
      <c r="R158" s="64">
        <f t="shared" si="38"/>
        <v>2.2416252421466303</v>
      </c>
      <c r="S158" s="66">
        <f t="shared" si="45"/>
        <v>6.1391526650910766</v>
      </c>
    </row>
    <row r="159" spans="1:19" x14ac:dyDescent="0.25">
      <c r="A159" s="65">
        <f t="shared" si="46"/>
        <v>0.13800000000000009</v>
      </c>
      <c r="B159" s="63">
        <f t="shared" si="39"/>
        <v>0.41400000000000026</v>
      </c>
      <c r="C159" s="64">
        <f t="shared" si="40"/>
        <v>0.70260223048327131</v>
      </c>
      <c r="D159" s="28">
        <f t="shared" si="41"/>
        <v>0.58569795438422301</v>
      </c>
      <c r="E159" s="64">
        <f t="shared" si="42"/>
        <v>175.65055762081784</v>
      </c>
      <c r="F159" s="64">
        <f t="shared" si="42"/>
        <v>146.42448859605574</v>
      </c>
      <c r="G159" s="36">
        <f t="shared" si="32"/>
        <v>3019516728.6245351</v>
      </c>
      <c r="H159" s="61">
        <f t="shared" si="33"/>
        <v>2156789658.1273456</v>
      </c>
      <c r="I159" s="64">
        <f t="shared" si="34"/>
        <v>33898.212484709613</v>
      </c>
      <c r="J159" s="64">
        <f t="shared" si="34"/>
        <v>24212.919048581985</v>
      </c>
      <c r="K159" s="64">
        <f t="shared" si="43"/>
        <v>2.9627480708846377</v>
      </c>
      <c r="L159" s="64">
        <f t="shared" si="43"/>
        <v>4.1478626944566059</v>
      </c>
      <c r="M159" s="64">
        <f t="shared" si="35"/>
        <v>3.884503889218391</v>
      </c>
      <c r="N159" s="79">
        <f t="shared" si="36"/>
        <v>5.0969529085872632E-4</v>
      </c>
      <c r="O159" s="80">
        <f t="shared" si="37"/>
        <v>9.94076115852303E-4</v>
      </c>
      <c r="P159" s="63">
        <f t="shared" si="44"/>
        <v>1.2901662049861511</v>
      </c>
      <c r="Q159" s="64">
        <f t="shared" si="44"/>
        <v>2.516255168251142</v>
      </c>
      <c r="R159" s="64">
        <f t="shared" si="38"/>
        <v>2.2437909541922552</v>
      </c>
      <c r="S159" s="66">
        <f t="shared" si="45"/>
        <v>6.1282948434106466</v>
      </c>
    </row>
    <row r="160" spans="1:19" x14ac:dyDescent="0.25">
      <c r="A160" s="65">
        <f t="shared" si="46"/>
        <v>0.1390000000000001</v>
      </c>
      <c r="B160" s="63">
        <f t="shared" si="39"/>
        <v>0.41700000000000026</v>
      </c>
      <c r="C160" s="64">
        <f t="shared" si="40"/>
        <v>0.70315398886827452</v>
      </c>
      <c r="D160" s="28">
        <f t="shared" si="41"/>
        <v>0.58693675099579867</v>
      </c>
      <c r="E160" s="64">
        <f t="shared" si="42"/>
        <v>175.78849721706862</v>
      </c>
      <c r="F160" s="64">
        <f t="shared" si="42"/>
        <v>146.73418774894967</v>
      </c>
      <c r="G160" s="36">
        <f t="shared" si="32"/>
        <v>3023654916.5120592</v>
      </c>
      <c r="H160" s="61">
        <f t="shared" si="33"/>
        <v>2164811510.1624546</v>
      </c>
      <c r="I160" s="64">
        <f t="shared" si="34"/>
        <v>33944.669313705839</v>
      </c>
      <c r="J160" s="64">
        <f t="shared" si="34"/>
        <v>24302.975328856639</v>
      </c>
      <c r="K160" s="64">
        <f t="shared" si="43"/>
        <v>2.9586932403833899</v>
      </c>
      <c r="L160" s="64">
        <f t="shared" si="43"/>
        <v>4.1324925152790284</v>
      </c>
      <c r="M160" s="64">
        <f t="shared" si="35"/>
        <v>3.8716482319688867</v>
      </c>
      <c r="N160" s="79">
        <f t="shared" si="36"/>
        <v>5.1173492867004193E-4</v>
      </c>
      <c r="O160" s="80">
        <f t="shared" si="37"/>
        <v>9.9458644566834641E-4</v>
      </c>
      <c r="P160" s="63">
        <f t="shared" si="44"/>
        <v>1.2953290381960436</v>
      </c>
      <c r="Q160" s="64">
        <f t="shared" si="44"/>
        <v>2.5175469405980015</v>
      </c>
      <c r="R160" s="64">
        <f t="shared" si="38"/>
        <v>2.2459429622864553</v>
      </c>
      <c r="S160" s="66">
        <f t="shared" si="45"/>
        <v>6.1175911942553416</v>
      </c>
    </row>
    <row r="161" spans="1:19" ht="15.75" thickBot="1" x14ac:dyDescent="0.3">
      <c r="A161" s="67">
        <f t="shared" si="46"/>
        <v>0.1400000000000001</v>
      </c>
      <c r="B161" s="68">
        <f t="shared" si="39"/>
        <v>0.42000000000000026</v>
      </c>
      <c r="C161" s="69">
        <f t="shared" si="40"/>
        <v>0.70370370370370372</v>
      </c>
      <c r="D161" s="112">
        <f t="shared" si="41"/>
        <v>0.58816665289028502</v>
      </c>
      <c r="E161" s="69">
        <f t="shared" si="42"/>
        <v>175.92592592592592</v>
      </c>
      <c r="F161" s="69">
        <f t="shared" si="42"/>
        <v>147.04166322257126</v>
      </c>
      <c r="G161" s="70">
        <f t="shared" si="32"/>
        <v>3027777777.7777777</v>
      </c>
      <c r="H161" s="71">
        <f t="shared" si="33"/>
        <v>2172785562.5241098</v>
      </c>
      <c r="I161" s="69">
        <f t="shared" si="34"/>
        <v>33990.954080372438</v>
      </c>
      <c r="J161" s="69">
        <f t="shared" si="34"/>
        <v>24392.494992303815</v>
      </c>
      <c r="K161" s="69">
        <f t="shared" si="43"/>
        <v>2.9546644500780226</v>
      </c>
      <c r="L161" s="69">
        <f t="shared" si="43"/>
        <v>4.1173264021248608</v>
      </c>
      <c r="M161" s="69">
        <f t="shared" si="35"/>
        <v>3.8589570794477854</v>
      </c>
      <c r="N161" s="84">
        <f t="shared" si="36"/>
        <v>5.1376146788990862E-4</v>
      </c>
      <c r="O161" s="85">
        <f t="shared" si="37"/>
        <v>9.950936298629854E-4</v>
      </c>
      <c r="P161" s="68">
        <f t="shared" si="44"/>
        <v>1.3004587155963312</v>
      </c>
      <c r="Q161" s="69">
        <f t="shared" si="44"/>
        <v>2.518830750590682</v>
      </c>
      <c r="R161" s="69">
        <f t="shared" si="38"/>
        <v>2.2480814094808261</v>
      </c>
      <c r="S161" s="73">
        <f t="shared" si="45"/>
        <v>6.1070384889286116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8"/>
  <sheetViews>
    <sheetView zoomScale="110" zoomScaleNormal="110" workbookViewId="0">
      <selection activeCell="M20" sqref="M20"/>
    </sheetView>
  </sheetViews>
  <sheetFormatPr baseColWidth="10" defaultRowHeight="15" x14ac:dyDescent="0.25"/>
  <cols>
    <col min="4" max="4" width="12.140625" bestFit="1" customWidth="1"/>
    <col min="7" max="7" width="12.140625" bestFit="1" customWidth="1"/>
  </cols>
  <sheetData>
    <row r="2" spans="14:17" x14ac:dyDescent="0.25">
      <c r="O2">
        <f>0.004</f>
        <v>4.0000000000000001E-3</v>
      </c>
      <c r="P2">
        <v>18</v>
      </c>
      <c r="Q2">
        <v>24</v>
      </c>
    </row>
    <row r="3" spans="14:17" x14ac:dyDescent="0.25">
      <c r="N3">
        <f>6/250</f>
        <v>2.4E-2</v>
      </c>
      <c r="O3">
        <f>O2+0.001</f>
        <v>5.0000000000000001E-3</v>
      </c>
      <c r="P3">
        <v>18</v>
      </c>
      <c r="Q3">
        <v>24</v>
      </c>
    </row>
    <row r="4" spans="14:17" x14ac:dyDescent="0.25">
      <c r="O4">
        <f t="shared" ref="O4:O67" si="0">O3+0.001</f>
        <v>6.0000000000000001E-3</v>
      </c>
      <c r="P4">
        <v>18</v>
      </c>
      <c r="Q4">
        <v>24</v>
      </c>
    </row>
    <row r="5" spans="14:17" x14ac:dyDescent="0.25">
      <c r="O5">
        <f t="shared" si="0"/>
        <v>7.0000000000000001E-3</v>
      </c>
      <c r="P5">
        <v>18</v>
      </c>
      <c r="Q5">
        <v>24</v>
      </c>
    </row>
    <row r="6" spans="14:17" x14ac:dyDescent="0.25">
      <c r="O6">
        <f t="shared" si="0"/>
        <v>8.0000000000000002E-3</v>
      </c>
      <c r="P6">
        <v>18</v>
      </c>
      <c r="Q6">
        <v>24</v>
      </c>
    </row>
    <row r="7" spans="14:17" x14ac:dyDescent="0.25">
      <c r="O7">
        <f t="shared" si="0"/>
        <v>9.0000000000000011E-3</v>
      </c>
      <c r="P7">
        <v>18</v>
      </c>
      <c r="Q7">
        <v>24</v>
      </c>
    </row>
    <row r="8" spans="14:17" x14ac:dyDescent="0.25">
      <c r="O8">
        <f t="shared" si="0"/>
        <v>1.0000000000000002E-2</v>
      </c>
      <c r="P8">
        <v>18</v>
      </c>
      <c r="Q8">
        <v>24</v>
      </c>
    </row>
    <row r="9" spans="14:17" x14ac:dyDescent="0.25">
      <c r="O9">
        <f t="shared" si="0"/>
        <v>1.1000000000000003E-2</v>
      </c>
      <c r="P9">
        <v>18</v>
      </c>
      <c r="Q9">
        <v>24</v>
      </c>
    </row>
    <row r="10" spans="14:17" x14ac:dyDescent="0.25">
      <c r="O10">
        <f t="shared" si="0"/>
        <v>1.2000000000000004E-2</v>
      </c>
      <c r="P10">
        <v>18</v>
      </c>
      <c r="Q10">
        <v>24</v>
      </c>
    </row>
    <row r="11" spans="14:17" x14ac:dyDescent="0.25">
      <c r="O11">
        <f t="shared" si="0"/>
        <v>1.3000000000000005E-2</v>
      </c>
      <c r="P11">
        <v>18</v>
      </c>
      <c r="Q11">
        <v>24</v>
      </c>
    </row>
    <row r="12" spans="14:17" x14ac:dyDescent="0.25">
      <c r="O12">
        <f t="shared" si="0"/>
        <v>1.4000000000000005E-2</v>
      </c>
      <c r="P12">
        <v>18</v>
      </c>
      <c r="Q12">
        <v>24</v>
      </c>
    </row>
    <row r="13" spans="14:17" x14ac:dyDescent="0.25">
      <c r="O13">
        <f t="shared" si="0"/>
        <v>1.5000000000000006E-2</v>
      </c>
      <c r="P13">
        <v>18</v>
      </c>
      <c r="Q13">
        <v>24</v>
      </c>
    </row>
    <row r="14" spans="14:17" x14ac:dyDescent="0.25">
      <c r="O14">
        <f t="shared" si="0"/>
        <v>1.6000000000000007E-2</v>
      </c>
      <c r="P14">
        <v>18</v>
      </c>
      <c r="Q14">
        <v>24</v>
      </c>
    </row>
    <row r="15" spans="14:17" x14ac:dyDescent="0.25">
      <c r="O15">
        <f t="shared" si="0"/>
        <v>1.7000000000000008E-2</v>
      </c>
      <c r="P15">
        <v>18</v>
      </c>
      <c r="Q15">
        <v>24</v>
      </c>
    </row>
    <row r="16" spans="14:17" x14ac:dyDescent="0.25">
      <c r="O16">
        <f t="shared" si="0"/>
        <v>1.8000000000000009E-2</v>
      </c>
      <c r="P16">
        <v>18</v>
      </c>
      <c r="Q16">
        <v>24</v>
      </c>
    </row>
    <row r="17" spans="1:17" x14ac:dyDescent="0.25">
      <c r="O17">
        <f t="shared" si="0"/>
        <v>1.900000000000001E-2</v>
      </c>
      <c r="P17">
        <v>18</v>
      </c>
      <c r="Q17">
        <v>24</v>
      </c>
    </row>
    <row r="18" spans="1:17" x14ac:dyDescent="0.25">
      <c r="O18">
        <f t="shared" si="0"/>
        <v>2.0000000000000011E-2</v>
      </c>
      <c r="P18">
        <v>18</v>
      </c>
      <c r="Q18">
        <v>24</v>
      </c>
    </row>
    <row r="19" spans="1:17" x14ac:dyDescent="0.25">
      <c r="O19">
        <f t="shared" si="0"/>
        <v>2.1000000000000012E-2</v>
      </c>
      <c r="P19">
        <v>18</v>
      </c>
      <c r="Q19">
        <v>24</v>
      </c>
    </row>
    <row r="20" spans="1:17" x14ac:dyDescent="0.25">
      <c r="O20">
        <f t="shared" si="0"/>
        <v>2.2000000000000013E-2</v>
      </c>
      <c r="P20">
        <v>18</v>
      </c>
      <c r="Q20">
        <v>24</v>
      </c>
    </row>
    <row r="21" spans="1:17" x14ac:dyDescent="0.25">
      <c r="O21">
        <f t="shared" si="0"/>
        <v>2.3000000000000013E-2</v>
      </c>
      <c r="P21">
        <v>18</v>
      </c>
      <c r="Q21">
        <v>24</v>
      </c>
    </row>
    <row r="22" spans="1:17" x14ac:dyDescent="0.25">
      <c r="B22" t="s">
        <v>93</v>
      </c>
      <c r="C22" t="s">
        <v>90</v>
      </c>
      <c r="D22" t="s">
        <v>91</v>
      </c>
      <c r="E22" t="s">
        <v>92</v>
      </c>
      <c r="F22" t="s">
        <v>94</v>
      </c>
      <c r="G22" t="s">
        <v>95</v>
      </c>
      <c r="O22">
        <f t="shared" si="0"/>
        <v>2.4000000000000014E-2</v>
      </c>
      <c r="P22">
        <v>18</v>
      </c>
      <c r="Q22">
        <v>24</v>
      </c>
    </row>
    <row r="23" spans="1:17" x14ac:dyDescent="0.25">
      <c r="A23" t="s">
        <v>96</v>
      </c>
      <c r="B23" s="127">
        <f>'EHE-08'!H22</f>
        <v>15.658783986134569</v>
      </c>
      <c r="C23" s="127">
        <f>'EC2'!S25</f>
        <v>51.282076598941508</v>
      </c>
      <c r="D23" s="127">
        <f>AMADE!H25</f>
        <v>51.31991277089093</v>
      </c>
      <c r="E23" s="127">
        <f>'EHE-08 (2)'!H22</f>
        <v>16.465941780821687</v>
      </c>
      <c r="F23" s="127">
        <f>'EC2 (2)'!S25</f>
        <v>43.862136318489924</v>
      </c>
      <c r="G23" s="127">
        <f>'AMADE (2)'!H25</f>
        <v>43.834431008827615</v>
      </c>
      <c r="O23">
        <f t="shared" si="0"/>
        <v>2.5000000000000015E-2</v>
      </c>
      <c r="P23">
        <v>18</v>
      </c>
      <c r="Q23">
        <v>24</v>
      </c>
    </row>
    <row r="24" spans="1:17" x14ac:dyDescent="0.25">
      <c r="A24" t="s">
        <v>97</v>
      </c>
      <c r="B24" s="127">
        <f>'EHE-08'!H158</f>
        <v>7.5948042571827248</v>
      </c>
      <c r="C24" s="127">
        <f>'EC2'!S161</f>
        <v>6.3771652172492184</v>
      </c>
      <c r="D24" s="127">
        <f>AMADE!H161</f>
        <v>6.6951017879608372</v>
      </c>
      <c r="E24" s="127">
        <f>'EHE-08 (2)'!H158</f>
        <v>7.1017592256441002</v>
      </c>
      <c r="F24" s="127">
        <f>'EC2 (2)'!S161</f>
        <v>5.8418615130049174</v>
      </c>
      <c r="G24" s="127">
        <f>'AMADE (2)'!H161</f>
        <v>6.1683483000264898</v>
      </c>
      <c r="O24">
        <f t="shared" si="0"/>
        <v>2.6000000000000016E-2</v>
      </c>
      <c r="P24">
        <v>18</v>
      </c>
      <c r="Q24">
        <v>24</v>
      </c>
    </row>
    <row r="25" spans="1:17" x14ac:dyDescent="0.25">
      <c r="O25">
        <f t="shared" si="0"/>
        <v>2.7000000000000017E-2</v>
      </c>
      <c r="P25">
        <v>18</v>
      </c>
      <c r="Q25">
        <v>24</v>
      </c>
    </row>
    <row r="26" spans="1:17" x14ac:dyDescent="0.25">
      <c r="O26">
        <f t="shared" si="0"/>
        <v>2.8000000000000018E-2</v>
      </c>
      <c r="P26">
        <v>18</v>
      </c>
      <c r="Q26">
        <v>24</v>
      </c>
    </row>
    <row r="27" spans="1:17" x14ac:dyDescent="0.25">
      <c r="O27">
        <f t="shared" si="0"/>
        <v>2.9000000000000019E-2</v>
      </c>
      <c r="P27">
        <v>18</v>
      </c>
      <c r="Q27">
        <v>24</v>
      </c>
    </row>
    <row r="28" spans="1:17" x14ac:dyDescent="0.25">
      <c r="O28">
        <f t="shared" si="0"/>
        <v>3.000000000000002E-2</v>
      </c>
      <c r="P28">
        <v>18</v>
      </c>
      <c r="Q28">
        <v>24</v>
      </c>
    </row>
    <row r="29" spans="1:17" x14ac:dyDescent="0.25">
      <c r="O29">
        <f t="shared" si="0"/>
        <v>3.1000000000000021E-2</v>
      </c>
      <c r="P29">
        <v>18</v>
      </c>
      <c r="Q29">
        <v>24</v>
      </c>
    </row>
    <row r="30" spans="1:17" x14ac:dyDescent="0.25">
      <c r="O30">
        <f t="shared" si="0"/>
        <v>3.2000000000000021E-2</v>
      </c>
      <c r="P30">
        <v>18</v>
      </c>
      <c r="Q30">
        <v>24</v>
      </c>
    </row>
    <row r="31" spans="1:17" x14ac:dyDescent="0.25">
      <c r="O31">
        <f t="shared" si="0"/>
        <v>3.3000000000000022E-2</v>
      </c>
      <c r="P31">
        <v>18</v>
      </c>
      <c r="Q31">
        <v>24</v>
      </c>
    </row>
    <row r="32" spans="1:17" x14ac:dyDescent="0.25">
      <c r="O32">
        <f t="shared" si="0"/>
        <v>3.4000000000000023E-2</v>
      </c>
      <c r="P32">
        <v>18</v>
      </c>
      <c r="Q32">
        <v>24</v>
      </c>
    </row>
    <row r="33" spans="15:17" x14ac:dyDescent="0.25">
      <c r="O33">
        <f t="shared" si="0"/>
        <v>3.5000000000000024E-2</v>
      </c>
      <c r="P33">
        <v>18</v>
      </c>
      <c r="Q33">
        <v>24</v>
      </c>
    </row>
    <row r="34" spans="15:17" x14ac:dyDescent="0.25">
      <c r="O34">
        <f t="shared" si="0"/>
        <v>3.6000000000000025E-2</v>
      </c>
      <c r="P34">
        <v>18</v>
      </c>
      <c r="Q34">
        <v>24</v>
      </c>
    </row>
    <row r="35" spans="15:17" x14ac:dyDescent="0.25">
      <c r="O35">
        <f t="shared" si="0"/>
        <v>3.7000000000000026E-2</v>
      </c>
      <c r="P35">
        <v>18</v>
      </c>
      <c r="Q35">
        <v>24</v>
      </c>
    </row>
    <row r="36" spans="15:17" x14ac:dyDescent="0.25">
      <c r="O36">
        <f t="shared" si="0"/>
        <v>3.8000000000000027E-2</v>
      </c>
      <c r="P36">
        <v>18</v>
      </c>
      <c r="Q36">
        <v>24</v>
      </c>
    </row>
    <row r="37" spans="15:17" x14ac:dyDescent="0.25">
      <c r="O37">
        <f t="shared" si="0"/>
        <v>3.9000000000000028E-2</v>
      </c>
      <c r="P37">
        <v>18</v>
      </c>
      <c r="Q37">
        <v>24</v>
      </c>
    </row>
    <row r="38" spans="15:17" x14ac:dyDescent="0.25">
      <c r="O38">
        <f t="shared" si="0"/>
        <v>4.0000000000000029E-2</v>
      </c>
      <c r="P38">
        <v>18</v>
      </c>
      <c r="Q38">
        <v>24</v>
      </c>
    </row>
    <row r="39" spans="15:17" x14ac:dyDescent="0.25">
      <c r="O39">
        <f t="shared" si="0"/>
        <v>4.1000000000000029E-2</v>
      </c>
      <c r="P39">
        <v>18</v>
      </c>
      <c r="Q39">
        <v>24</v>
      </c>
    </row>
    <row r="40" spans="15:17" x14ac:dyDescent="0.25">
      <c r="O40">
        <f t="shared" si="0"/>
        <v>4.200000000000003E-2</v>
      </c>
      <c r="P40">
        <v>18</v>
      </c>
      <c r="Q40">
        <v>24</v>
      </c>
    </row>
    <row r="41" spans="15:17" x14ac:dyDescent="0.25">
      <c r="O41">
        <f t="shared" si="0"/>
        <v>4.3000000000000031E-2</v>
      </c>
      <c r="P41">
        <v>18</v>
      </c>
      <c r="Q41">
        <v>24</v>
      </c>
    </row>
    <row r="42" spans="15:17" x14ac:dyDescent="0.25">
      <c r="O42">
        <f t="shared" si="0"/>
        <v>4.4000000000000032E-2</v>
      </c>
      <c r="P42">
        <v>18</v>
      </c>
      <c r="Q42">
        <v>24</v>
      </c>
    </row>
    <row r="43" spans="15:17" x14ac:dyDescent="0.25">
      <c r="O43">
        <f t="shared" si="0"/>
        <v>4.5000000000000033E-2</v>
      </c>
      <c r="P43">
        <v>18</v>
      </c>
      <c r="Q43">
        <v>24</v>
      </c>
    </row>
    <row r="44" spans="15:17" x14ac:dyDescent="0.25">
      <c r="O44">
        <f t="shared" si="0"/>
        <v>4.6000000000000034E-2</v>
      </c>
      <c r="P44">
        <v>18</v>
      </c>
      <c r="Q44">
        <v>24</v>
      </c>
    </row>
    <row r="45" spans="15:17" x14ac:dyDescent="0.25">
      <c r="O45">
        <f t="shared" si="0"/>
        <v>4.7000000000000035E-2</v>
      </c>
      <c r="P45">
        <v>18</v>
      </c>
      <c r="Q45">
        <v>24</v>
      </c>
    </row>
    <row r="46" spans="15:17" x14ac:dyDescent="0.25">
      <c r="O46">
        <f t="shared" si="0"/>
        <v>4.8000000000000036E-2</v>
      </c>
      <c r="P46">
        <v>18</v>
      </c>
      <c r="Q46">
        <v>24</v>
      </c>
    </row>
    <row r="47" spans="15:17" x14ac:dyDescent="0.25">
      <c r="O47">
        <f t="shared" si="0"/>
        <v>4.9000000000000037E-2</v>
      </c>
      <c r="P47">
        <v>18</v>
      </c>
      <c r="Q47">
        <v>24</v>
      </c>
    </row>
    <row r="48" spans="15:17" x14ac:dyDescent="0.25">
      <c r="O48">
        <f t="shared" si="0"/>
        <v>5.0000000000000037E-2</v>
      </c>
      <c r="P48">
        <v>18</v>
      </c>
      <c r="Q48">
        <v>24</v>
      </c>
    </row>
    <row r="49" spans="15:17" x14ac:dyDescent="0.25">
      <c r="O49">
        <f t="shared" si="0"/>
        <v>5.1000000000000038E-2</v>
      </c>
      <c r="P49">
        <v>18</v>
      </c>
      <c r="Q49">
        <v>24</v>
      </c>
    </row>
    <row r="50" spans="15:17" x14ac:dyDescent="0.25">
      <c r="O50">
        <f t="shared" si="0"/>
        <v>5.2000000000000039E-2</v>
      </c>
      <c r="P50">
        <v>18</v>
      </c>
      <c r="Q50">
        <v>24</v>
      </c>
    </row>
    <row r="51" spans="15:17" x14ac:dyDescent="0.25">
      <c r="O51">
        <f t="shared" si="0"/>
        <v>5.300000000000004E-2</v>
      </c>
      <c r="P51">
        <v>18</v>
      </c>
      <c r="Q51">
        <v>24</v>
      </c>
    </row>
    <row r="52" spans="15:17" x14ac:dyDescent="0.25">
      <c r="O52">
        <f t="shared" si="0"/>
        <v>5.4000000000000041E-2</v>
      </c>
      <c r="P52">
        <v>18</v>
      </c>
      <c r="Q52">
        <v>24</v>
      </c>
    </row>
    <row r="53" spans="15:17" x14ac:dyDescent="0.25">
      <c r="O53">
        <f t="shared" si="0"/>
        <v>5.5000000000000042E-2</v>
      </c>
      <c r="P53">
        <v>18</v>
      </c>
      <c r="Q53">
        <v>24</v>
      </c>
    </row>
    <row r="54" spans="15:17" x14ac:dyDescent="0.25">
      <c r="O54">
        <f t="shared" si="0"/>
        <v>5.6000000000000043E-2</v>
      </c>
      <c r="P54">
        <v>18</v>
      </c>
      <c r="Q54">
        <v>24</v>
      </c>
    </row>
    <row r="55" spans="15:17" x14ac:dyDescent="0.25">
      <c r="O55">
        <f t="shared" si="0"/>
        <v>5.7000000000000044E-2</v>
      </c>
      <c r="P55">
        <v>18</v>
      </c>
      <c r="Q55">
        <v>24</v>
      </c>
    </row>
    <row r="56" spans="15:17" x14ac:dyDescent="0.25">
      <c r="O56">
        <f t="shared" si="0"/>
        <v>5.8000000000000045E-2</v>
      </c>
      <c r="P56">
        <v>18</v>
      </c>
      <c r="Q56">
        <v>24</v>
      </c>
    </row>
    <row r="57" spans="15:17" x14ac:dyDescent="0.25">
      <c r="O57">
        <f t="shared" si="0"/>
        <v>5.9000000000000045E-2</v>
      </c>
      <c r="P57">
        <v>18</v>
      </c>
      <c r="Q57">
        <v>24</v>
      </c>
    </row>
    <row r="58" spans="15:17" x14ac:dyDescent="0.25">
      <c r="O58">
        <f t="shared" si="0"/>
        <v>6.0000000000000046E-2</v>
      </c>
      <c r="P58">
        <v>18</v>
      </c>
      <c r="Q58">
        <v>24</v>
      </c>
    </row>
    <row r="59" spans="15:17" x14ac:dyDescent="0.25">
      <c r="O59">
        <f t="shared" si="0"/>
        <v>6.1000000000000047E-2</v>
      </c>
      <c r="P59">
        <v>18</v>
      </c>
      <c r="Q59">
        <v>24</v>
      </c>
    </row>
    <row r="60" spans="15:17" x14ac:dyDescent="0.25">
      <c r="O60">
        <f t="shared" si="0"/>
        <v>6.2000000000000048E-2</v>
      </c>
      <c r="P60">
        <v>18</v>
      </c>
      <c r="Q60">
        <v>24</v>
      </c>
    </row>
    <row r="61" spans="15:17" x14ac:dyDescent="0.25">
      <c r="O61">
        <f t="shared" si="0"/>
        <v>6.3000000000000042E-2</v>
      </c>
      <c r="P61">
        <v>18</v>
      </c>
      <c r="Q61">
        <v>24</v>
      </c>
    </row>
    <row r="62" spans="15:17" x14ac:dyDescent="0.25">
      <c r="O62">
        <f t="shared" si="0"/>
        <v>6.4000000000000043E-2</v>
      </c>
      <c r="P62">
        <v>18</v>
      </c>
      <c r="Q62">
        <v>24</v>
      </c>
    </row>
    <row r="63" spans="15:17" x14ac:dyDescent="0.25">
      <c r="O63">
        <f t="shared" si="0"/>
        <v>6.5000000000000044E-2</v>
      </c>
      <c r="P63">
        <v>18</v>
      </c>
      <c r="Q63">
        <v>24</v>
      </c>
    </row>
    <row r="64" spans="15:17" x14ac:dyDescent="0.25">
      <c r="O64">
        <f t="shared" si="0"/>
        <v>6.6000000000000045E-2</v>
      </c>
      <c r="P64">
        <v>18</v>
      </c>
      <c r="Q64">
        <v>24</v>
      </c>
    </row>
    <row r="65" spans="15:17" x14ac:dyDescent="0.25">
      <c r="O65">
        <f t="shared" si="0"/>
        <v>6.7000000000000046E-2</v>
      </c>
      <c r="P65">
        <v>18</v>
      </c>
      <c r="Q65">
        <v>24</v>
      </c>
    </row>
    <row r="66" spans="15:17" x14ac:dyDescent="0.25">
      <c r="O66">
        <f t="shared" si="0"/>
        <v>6.8000000000000047E-2</v>
      </c>
      <c r="P66">
        <v>18</v>
      </c>
      <c r="Q66">
        <v>24</v>
      </c>
    </row>
    <row r="67" spans="15:17" x14ac:dyDescent="0.25">
      <c r="O67">
        <f t="shared" si="0"/>
        <v>6.9000000000000047E-2</v>
      </c>
      <c r="P67">
        <v>18</v>
      </c>
      <c r="Q67">
        <v>24</v>
      </c>
    </row>
    <row r="68" spans="15:17" x14ac:dyDescent="0.25">
      <c r="O68">
        <f t="shared" ref="O68:O131" si="1">O67+0.001</f>
        <v>7.0000000000000048E-2</v>
      </c>
      <c r="P68">
        <v>18</v>
      </c>
      <c r="Q68">
        <v>24</v>
      </c>
    </row>
    <row r="69" spans="15:17" x14ac:dyDescent="0.25">
      <c r="O69">
        <f t="shared" si="1"/>
        <v>7.1000000000000049E-2</v>
      </c>
      <c r="P69">
        <v>18</v>
      </c>
      <c r="Q69">
        <v>24</v>
      </c>
    </row>
    <row r="70" spans="15:17" x14ac:dyDescent="0.25">
      <c r="O70">
        <f t="shared" si="1"/>
        <v>7.200000000000005E-2</v>
      </c>
      <c r="P70">
        <v>18</v>
      </c>
      <c r="Q70">
        <v>24</v>
      </c>
    </row>
    <row r="71" spans="15:17" x14ac:dyDescent="0.25">
      <c r="O71">
        <f t="shared" si="1"/>
        <v>7.3000000000000051E-2</v>
      </c>
      <c r="P71">
        <v>18</v>
      </c>
      <c r="Q71">
        <v>24</v>
      </c>
    </row>
    <row r="72" spans="15:17" x14ac:dyDescent="0.25">
      <c r="O72">
        <f t="shared" si="1"/>
        <v>7.4000000000000052E-2</v>
      </c>
      <c r="P72">
        <v>18</v>
      </c>
      <c r="Q72">
        <v>24</v>
      </c>
    </row>
    <row r="73" spans="15:17" x14ac:dyDescent="0.25">
      <c r="O73">
        <f t="shared" si="1"/>
        <v>7.5000000000000053E-2</v>
      </c>
      <c r="P73">
        <v>18</v>
      </c>
      <c r="Q73">
        <v>24</v>
      </c>
    </row>
    <row r="74" spans="15:17" x14ac:dyDescent="0.25">
      <c r="O74">
        <f t="shared" si="1"/>
        <v>7.6000000000000054E-2</v>
      </c>
      <c r="P74">
        <v>18</v>
      </c>
      <c r="Q74">
        <v>24</v>
      </c>
    </row>
    <row r="75" spans="15:17" x14ac:dyDescent="0.25">
      <c r="O75">
        <f t="shared" si="1"/>
        <v>7.7000000000000055E-2</v>
      </c>
      <c r="P75">
        <v>18</v>
      </c>
      <c r="Q75">
        <v>24</v>
      </c>
    </row>
    <row r="76" spans="15:17" x14ac:dyDescent="0.25">
      <c r="O76">
        <f t="shared" si="1"/>
        <v>7.8000000000000055E-2</v>
      </c>
      <c r="P76">
        <v>18</v>
      </c>
      <c r="Q76">
        <v>24</v>
      </c>
    </row>
    <row r="77" spans="15:17" x14ac:dyDescent="0.25">
      <c r="O77">
        <f t="shared" si="1"/>
        <v>7.9000000000000056E-2</v>
      </c>
      <c r="P77">
        <v>18</v>
      </c>
      <c r="Q77">
        <v>24</v>
      </c>
    </row>
    <row r="78" spans="15:17" x14ac:dyDescent="0.25">
      <c r="O78">
        <f t="shared" si="1"/>
        <v>8.0000000000000057E-2</v>
      </c>
      <c r="P78">
        <v>18</v>
      </c>
      <c r="Q78">
        <v>24</v>
      </c>
    </row>
    <row r="79" spans="15:17" x14ac:dyDescent="0.25">
      <c r="O79">
        <f t="shared" si="1"/>
        <v>8.1000000000000058E-2</v>
      </c>
      <c r="P79">
        <v>18</v>
      </c>
      <c r="Q79">
        <v>24</v>
      </c>
    </row>
    <row r="80" spans="15:17" x14ac:dyDescent="0.25">
      <c r="O80">
        <f t="shared" si="1"/>
        <v>8.2000000000000059E-2</v>
      </c>
      <c r="P80">
        <v>18</v>
      </c>
      <c r="Q80">
        <v>24</v>
      </c>
    </row>
    <row r="81" spans="15:17" x14ac:dyDescent="0.25">
      <c r="O81">
        <f t="shared" si="1"/>
        <v>8.300000000000006E-2</v>
      </c>
      <c r="P81">
        <v>18</v>
      </c>
      <c r="Q81">
        <v>24</v>
      </c>
    </row>
    <row r="82" spans="15:17" x14ac:dyDescent="0.25">
      <c r="O82">
        <f t="shared" si="1"/>
        <v>8.4000000000000061E-2</v>
      </c>
      <c r="P82">
        <v>18</v>
      </c>
      <c r="Q82">
        <v>24</v>
      </c>
    </row>
    <row r="83" spans="15:17" x14ac:dyDescent="0.25">
      <c r="O83">
        <f t="shared" si="1"/>
        <v>8.5000000000000062E-2</v>
      </c>
      <c r="P83">
        <v>18</v>
      </c>
      <c r="Q83">
        <v>24</v>
      </c>
    </row>
    <row r="84" spans="15:17" x14ac:dyDescent="0.25">
      <c r="O84">
        <f t="shared" si="1"/>
        <v>8.6000000000000063E-2</v>
      </c>
      <c r="P84">
        <v>18</v>
      </c>
      <c r="Q84">
        <v>24</v>
      </c>
    </row>
    <row r="85" spans="15:17" x14ac:dyDescent="0.25">
      <c r="O85">
        <f t="shared" si="1"/>
        <v>8.7000000000000063E-2</v>
      </c>
      <c r="P85">
        <v>18</v>
      </c>
      <c r="Q85">
        <v>24</v>
      </c>
    </row>
    <row r="86" spans="15:17" x14ac:dyDescent="0.25">
      <c r="O86">
        <f t="shared" si="1"/>
        <v>8.8000000000000064E-2</v>
      </c>
      <c r="P86">
        <v>18</v>
      </c>
      <c r="Q86">
        <v>24</v>
      </c>
    </row>
    <row r="87" spans="15:17" x14ac:dyDescent="0.25">
      <c r="O87">
        <f t="shared" si="1"/>
        <v>8.9000000000000065E-2</v>
      </c>
      <c r="P87">
        <v>18</v>
      </c>
      <c r="Q87">
        <v>24</v>
      </c>
    </row>
    <row r="88" spans="15:17" x14ac:dyDescent="0.25">
      <c r="O88">
        <f t="shared" si="1"/>
        <v>9.0000000000000066E-2</v>
      </c>
      <c r="P88">
        <v>18</v>
      </c>
      <c r="Q88">
        <v>24</v>
      </c>
    </row>
    <row r="89" spans="15:17" x14ac:dyDescent="0.25">
      <c r="O89">
        <f t="shared" si="1"/>
        <v>9.1000000000000067E-2</v>
      </c>
      <c r="P89">
        <v>18</v>
      </c>
      <c r="Q89">
        <v>24</v>
      </c>
    </row>
    <row r="90" spans="15:17" x14ac:dyDescent="0.25">
      <c r="O90">
        <f t="shared" si="1"/>
        <v>9.2000000000000068E-2</v>
      </c>
      <c r="P90">
        <v>18</v>
      </c>
      <c r="Q90">
        <v>24</v>
      </c>
    </row>
    <row r="91" spans="15:17" x14ac:dyDescent="0.25">
      <c r="O91">
        <f t="shared" si="1"/>
        <v>9.3000000000000069E-2</v>
      </c>
      <c r="P91">
        <v>18</v>
      </c>
      <c r="Q91">
        <v>24</v>
      </c>
    </row>
    <row r="92" spans="15:17" x14ac:dyDescent="0.25">
      <c r="O92">
        <f t="shared" si="1"/>
        <v>9.400000000000007E-2</v>
      </c>
      <c r="P92">
        <v>18</v>
      </c>
      <c r="Q92">
        <v>24</v>
      </c>
    </row>
    <row r="93" spans="15:17" x14ac:dyDescent="0.25">
      <c r="O93">
        <f t="shared" si="1"/>
        <v>9.500000000000007E-2</v>
      </c>
      <c r="P93">
        <v>18</v>
      </c>
      <c r="Q93">
        <v>24</v>
      </c>
    </row>
    <row r="94" spans="15:17" x14ac:dyDescent="0.25">
      <c r="O94">
        <f t="shared" si="1"/>
        <v>9.6000000000000071E-2</v>
      </c>
      <c r="P94">
        <v>18</v>
      </c>
      <c r="Q94">
        <v>24</v>
      </c>
    </row>
    <row r="95" spans="15:17" x14ac:dyDescent="0.25">
      <c r="O95">
        <f t="shared" si="1"/>
        <v>9.7000000000000072E-2</v>
      </c>
      <c r="P95">
        <v>18</v>
      </c>
      <c r="Q95">
        <v>24</v>
      </c>
    </row>
    <row r="96" spans="15:17" x14ac:dyDescent="0.25">
      <c r="O96">
        <f t="shared" si="1"/>
        <v>9.8000000000000073E-2</v>
      </c>
      <c r="P96">
        <v>18</v>
      </c>
      <c r="Q96">
        <v>24</v>
      </c>
    </row>
    <row r="97" spans="15:17" x14ac:dyDescent="0.25">
      <c r="O97">
        <f t="shared" si="1"/>
        <v>9.9000000000000074E-2</v>
      </c>
      <c r="P97">
        <v>18</v>
      </c>
      <c r="Q97">
        <v>24</v>
      </c>
    </row>
    <row r="98" spans="15:17" x14ac:dyDescent="0.25">
      <c r="O98">
        <f t="shared" si="1"/>
        <v>0.10000000000000007</v>
      </c>
      <c r="P98">
        <v>18</v>
      </c>
      <c r="Q98">
        <v>24</v>
      </c>
    </row>
    <row r="99" spans="15:17" x14ac:dyDescent="0.25">
      <c r="O99">
        <f t="shared" si="1"/>
        <v>0.10100000000000008</v>
      </c>
      <c r="P99">
        <v>18</v>
      </c>
      <c r="Q99">
        <v>24</v>
      </c>
    </row>
    <row r="100" spans="15:17" x14ac:dyDescent="0.25">
      <c r="O100">
        <f t="shared" si="1"/>
        <v>0.10200000000000008</v>
      </c>
      <c r="P100">
        <v>18</v>
      </c>
      <c r="Q100">
        <v>24</v>
      </c>
    </row>
    <row r="101" spans="15:17" x14ac:dyDescent="0.25">
      <c r="O101">
        <f t="shared" si="1"/>
        <v>0.10300000000000008</v>
      </c>
      <c r="P101">
        <v>18</v>
      </c>
      <c r="Q101">
        <v>24</v>
      </c>
    </row>
    <row r="102" spans="15:17" x14ac:dyDescent="0.25">
      <c r="O102">
        <f t="shared" si="1"/>
        <v>0.10400000000000008</v>
      </c>
      <c r="P102">
        <v>18</v>
      </c>
      <c r="Q102">
        <v>24</v>
      </c>
    </row>
    <row r="103" spans="15:17" x14ac:dyDescent="0.25">
      <c r="O103">
        <f t="shared" si="1"/>
        <v>0.10500000000000008</v>
      </c>
      <c r="P103">
        <v>18</v>
      </c>
      <c r="Q103">
        <v>24</v>
      </c>
    </row>
    <row r="104" spans="15:17" x14ac:dyDescent="0.25">
      <c r="O104">
        <f t="shared" si="1"/>
        <v>0.10600000000000008</v>
      </c>
      <c r="P104">
        <v>18</v>
      </c>
      <c r="Q104">
        <v>24</v>
      </c>
    </row>
    <row r="105" spans="15:17" x14ac:dyDescent="0.25">
      <c r="O105">
        <f t="shared" si="1"/>
        <v>0.10700000000000008</v>
      </c>
      <c r="P105">
        <v>18</v>
      </c>
      <c r="Q105">
        <v>24</v>
      </c>
    </row>
    <row r="106" spans="15:17" x14ac:dyDescent="0.25">
      <c r="O106">
        <f t="shared" si="1"/>
        <v>0.10800000000000008</v>
      </c>
      <c r="P106">
        <v>18</v>
      </c>
      <c r="Q106">
        <v>24</v>
      </c>
    </row>
    <row r="107" spans="15:17" x14ac:dyDescent="0.25">
      <c r="O107">
        <f t="shared" si="1"/>
        <v>0.10900000000000008</v>
      </c>
      <c r="P107">
        <v>18</v>
      </c>
      <c r="Q107">
        <v>24</v>
      </c>
    </row>
    <row r="108" spans="15:17" x14ac:dyDescent="0.25">
      <c r="O108">
        <f t="shared" si="1"/>
        <v>0.11000000000000008</v>
      </c>
      <c r="P108">
        <v>18</v>
      </c>
      <c r="Q108">
        <v>24</v>
      </c>
    </row>
    <row r="109" spans="15:17" x14ac:dyDescent="0.25">
      <c r="O109">
        <f t="shared" si="1"/>
        <v>0.11100000000000008</v>
      </c>
      <c r="P109">
        <v>18</v>
      </c>
      <c r="Q109">
        <v>24</v>
      </c>
    </row>
    <row r="110" spans="15:17" x14ac:dyDescent="0.25">
      <c r="O110">
        <f t="shared" si="1"/>
        <v>0.11200000000000009</v>
      </c>
      <c r="P110">
        <v>18</v>
      </c>
      <c r="Q110">
        <v>24</v>
      </c>
    </row>
    <row r="111" spans="15:17" x14ac:dyDescent="0.25">
      <c r="O111">
        <f t="shared" si="1"/>
        <v>0.11300000000000009</v>
      </c>
      <c r="P111">
        <v>18</v>
      </c>
      <c r="Q111">
        <v>24</v>
      </c>
    </row>
    <row r="112" spans="15:17" x14ac:dyDescent="0.25">
      <c r="O112">
        <f t="shared" si="1"/>
        <v>0.11400000000000009</v>
      </c>
      <c r="P112">
        <v>18</v>
      </c>
      <c r="Q112">
        <v>24</v>
      </c>
    </row>
    <row r="113" spans="15:17" x14ac:dyDescent="0.25">
      <c r="O113">
        <f t="shared" si="1"/>
        <v>0.11500000000000009</v>
      </c>
      <c r="P113">
        <v>18</v>
      </c>
      <c r="Q113">
        <v>24</v>
      </c>
    </row>
    <row r="114" spans="15:17" x14ac:dyDescent="0.25">
      <c r="O114">
        <f t="shared" si="1"/>
        <v>0.11600000000000009</v>
      </c>
      <c r="P114">
        <v>18</v>
      </c>
      <c r="Q114">
        <v>24</v>
      </c>
    </row>
    <row r="115" spans="15:17" x14ac:dyDescent="0.25">
      <c r="O115">
        <f t="shared" si="1"/>
        <v>0.11700000000000009</v>
      </c>
      <c r="P115">
        <v>18</v>
      </c>
      <c r="Q115">
        <v>24</v>
      </c>
    </row>
    <row r="116" spans="15:17" x14ac:dyDescent="0.25">
      <c r="O116">
        <f t="shared" si="1"/>
        <v>0.11800000000000009</v>
      </c>
      <c r="P116">
        <v>18</v>
      </c>
      <c r="Q116">
        <v>24</v>
      </c>
    </row>
    <row r="117" spans="15:17" x14ac:dyDescent="0.25">
      <c r="O117">
        <f t="shared" si="1"/>
        <v>0.11900000000000009</v>
      </c>
      <c r="P117">
        <v>18</v>
      </c>
      <c r="Q117">
        <v>24</v>
      </c>
    </row>
    <row r="118" spans="15:17" x14ac:dyDescent="0.25">
      <c r="O118">
        <f t="shared" si="1"/>
        <v>0.12000000000000009</v>
      </c>
      <c r="P118">
        <v>18</v>
      </c>
      <c r="Q118">
        <v>24</v>
      </c>
    </row>
    <row r="119" spans="15:17" x14ac:dyDescent="0.25">
      <c r="O119">
        <f t="shared" si="1"/>
        <v>0.12100000000000009</v>
      </c>
      <c r="P119">
        <v>18</v>
      </c>
      <c r="Q119">
        <v>24</v>
      </c>
    </row>
    <row r="120" spans="15:17" x14ac:dyDescent="0.25">
      <c r="O120">
        <f t="shared" si="1"/>
        <v>0.12200000000000009</v>
      </c>
      <c r="P120">
        <v>18</v>
      </c>
      <c r="Q120">
        <v>24</v>
      </c>
    </row>
    <row r="121" spans="15:17" x14ac:dyDescent="0.25">
      <c r="O121">
        <f t="shared" si="1"/>
        <v>0.1230000000000001</v>
      </c>
      <c r="P121">
        <v>18</v>
      </c>
      <c r="Q121">
        <v>24</v>
      </c>
    </row>
    <row r="122" spans="15:17" x14ac:dyDescent="0.25">
      <c r="O122">
        <f t="shared" si="1"/>
        <v>0.1240000000000001</v>
      </c>
      <c r="P122">
        <v>18</v>
      </c>
      <c r="Q122">
        <v>24</v>
      </c>
    </row>
    <row r="123" spans="15:17" x14ac:dyDescent="0.25">
      <c r="O123">
        <f t="shared" si="1"/>
        <v>0.12500000000000008</v>
      </c>
      <c r="P123">
        <v>18</v>
      </c>
      <c r="Q123">
        <v>24</v>
      </c>
    </row>
    <row r="124" spans="15:17" x14ac:dyDescent="0.25">
      <c r="O124">
        <f t="shared" si="1"/>
        <v>0.12600000000000008</v>
      </c>
      <c r="P124">
        <v>18</v>
      </c>
      <c r="Q124">
        <v>24</v>
      </c>
    </row>
    <row r="125" spans="15:17" x14ac:dyDescent="0.25">
      <c r="O125">
        <f t="shared" si="1"/>
        <v>0.12700000000000009</v>
      </c>
      <c r="P125">
        <v>18</v>
      </c>
      <c r="Q125">
        <v>24</v>
      </c>
    </row>
    <row r="126" spans="15:17" x14ac:dyDescent="0.25">
      <c r="O126">
        <f t="shared" si="1"/>
        <v>0.12800000000000009</v>
      </c>
      <c r="P126">
        <v>18</v>
      </c>
      <c r="Q126">
        <v>24</v>
      </c>
    </row>
    <row r="127" spans="15:17" x14ac:dyDescent="0.25">
      <c r="O127">
        <f t="shared" si="1"/>
        <v>0.12900000000000009</v>
      </c>
      <c r="P127">
        <v>18</v>
      </c>
      <c r="Q127">
        <v>24</v>
      </c>
    </row>
    <row r="128" spans="15:17" x14ac:dyDescent="0.25">
      <c r="O128">
        <f t="shared" si="1"/>
        <v>0.13000000000000009</v>
      </c>
      <c r="P128">
        <v>18</v>
      </c>
      <c r="Q128">
        <v>24</v>
      </c>
    </row>
    <row r="129" spans="15:17" x14ac:dyDescent="0.25">
      <c r="O129">
        <f t="shared" si="1"/>
        <v>0.13100000000000009</v>
      </c>
      <c r="P129">
        <v>18</v>
      </c>
      <c r="Q129">
        <v>24</v>
      </c>
    </row>
    <row r="130" spans="15:17" x14ac:dyDescent="0.25">
      <c r="O130">
        <f t="shared" si="1"/>
        <v>0.13200000000000009</v>
      </c>
      <c r="P130">
        <v>18</v>
      </c>
      <c r="Q130">
        <v>24</v>
      </c>
    </row>
    <row r="131" spans="15:17" x14ac:dyDescent="0.25">
      <c r="O131">
        <f t="shared" si="1"/>
        <v>0.13300000000000009</v>
      </c>
      <c r="P131">
        <v>18</v>
      </c>
      <c r="Q131">
        <v>24</v>
      </c>
    </row>
    <row r="132" spans="15:17" x14ac:dyDescent="0.25">
      <c r="O132">
        <f t="shared" ref="O132:O138" si="2">O131+0.001</f>
        <v>0.13400000000000009</v>
      </c>
      <c r="P132">
        <v>18</v>
      </c>
      <c r="Q132">
        <v>24</v>
      </c>
    </row>
    <row r="133" spans="15:17" x14ac:dyDescent="0.25">
      <c r="O133">
        <f t="shared" si="2"/>
        <v>0.13500000000000009</v>
      </c>
      <c r="P133">
        <v>18</v>
      </c>
      <c r="Q133">
        <v>24</v>
      </c>
    </row>
    <row r="134" spans="15:17" x14ac:dyDescent="0.25">
      <c r="O134">
        <f t="shared" si="2"/>
        <v>0.13600000000000009</v>
      </c>
      <c r="P134">
        <v>18</v>
      </c>
      <c r="Q134">
        <v>24</v>
      </c>
    </row>
    <row r="135" spans="15:17" x14ac:dyDescent="0.25">
      <c r="O135">
        <f t="shared" si="2"/>
        <v>0.13700000000000009</v>
      </c>
      <c r="P135">
        <v>18</v>
      </c>
      <c r="Q135">
        <v>24</v>
      </c>
    </row>
    <row r="136" spans="15:17" x14ac:dyDescent="0.25">
      <c r="O136">
        <f t="shared" si="2"/>
        <v>0.13800000000000009</v>
      </c>
      <c r="P136">
        <v>18</v>
      </c>
      <c r="Q136">
        <v>24</v>
      </c>
    </row>
    <row r="137" spans="15:17" x14ac:dyDescent="0.25">
      <c r="O137">
        <f t="shared" si="2"/>
        <v>0.1390000000000001</v>
      </c>
      <c r="P137">
        <v>18</v>
      </c>
      <c r="Q137">
        <v>24</v>
      </c>
    </row>
    <row r="138" spans="15:17" x14ac:dyDescent="0.25">
      <c r="O138">
        <f t="shared" si="2"/>
        <v>0.1400000000000001</v>
      </c>
      <c r="P138">
        <v>18</v>
      </c>
      <c r="Q138">
        <v>24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58"/>
  <sheetViews>
    <sheetView zoomScale="91" zoomScaleNormal="91" workbookViewId="0">
      <selection activeCell="B10" sqref="B10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3" max="13" width="12.85546875" customWidth="1"/>
    <col min="14" max="14" width="12.5703125" bestFit="1" customWidth="1"/>
  </cols>
  <sheetData>
    <row r="1" spans="1:15" ht="15.75" thickBot="1" x14ac:dyDescent="0.3">
      <c r="A1" s="26" t="s">
        <v>0</v>
      </c>
      <c r="B1" s="4">
        <v>6</v>
      </c>
      <c r="C1" s="1" t="s">
        <v>15</v>
      </c>
      <c r="E1" s="7" t="s">
        <v>32</v>
      </c>
      <c r="F1" s="12">
        <f>B3+B4*B5</f>
        <v>8.8170634750517145</v>
      </c>
      <c r="G1" s="13" t="s">
        <v>17</v>
      </c>
      <c r="I1" s="22" t="s">
        <v>59</v>
      </c>
      <c r="J1" s="23">
        <f>(5*(F1)*(B1*1000)^4)/(384*F4*F11)</f>
        <v>5.488647260273896</v>
      </c>
      <c r="K1" s="21" t="s">
        <v>12</v>
      </c>
      <c r="M1" s="48"/>
      <c r="N1" s="50"/>
      <c r="O1" s="36"/>
    </row>
    <row r="2" spans="1:15" ht="15.75" thickBot="1" x14ac:dyDescent="0.3">
      <c r="A2" s="27" t="s">
        <v>64</v>
      </c>
      <c r="B2" s="29">
        <f>F14*8/B1^2</f>
        <v>10.687349666729352</v>
      </c>
      <c r="C2" s="2" t="s">
        <v>17</v>
      </c>
      <c r="E2" s="9" t="s">
        <v>19</v>
      </c>
      <c r="F2" s="54">
        <f>B3+B4</f>
        <v>10.687349666729352</v>
      </c>
      <c r="G2" s="16" t="s">
        <v>17</v>
      </c>
      <c r="I2" s="22" t="s">
        <v>29</v>
      </c>
      <c r="J2" s="23">
        <f>F19*J1</f>
        <v>10.977294520547792</v>
      </c>
      <c r="K2" s="21" t="s">
        <v>12</v>
      </c>
      <c r="M2" s="36"/>
      <c r="N2" s="36"/>
      <c r="O2" s="36"/>
    </row>
    <row r="3" spans="1:15" ht="15.75" thickBot="1" x14ac:dyDescent="0.3">
      <c r="A3" s="27" t="s">
        <v>60</v>
      </c>
      <c r="B3" s="29">
        <f>B2*B6</f>
        <v>8.0155122500470135</v>
      </c>
      <c r="C3" s="2" t="s">
        <v>17</v>
      </c>
      <c r="I3" s="22" t="s">
        <v>30</v>
      </c>
      <c r="J3" s="23">
        <f>J1+J2</f>
        <v>16.465941780821687</v>
      </c>
      <c r="K3" s="21" t="s">
        <v>12</v>
      </c>
      <c r="M3" s="36"/>
      <c r="N3" s="28"/>
      <c r="O3" s="36"/>
    </row>
    <row r="4" spans="1:15" x14ac:dyDescent="0.25">
      <c r="A4" s="27" t="s">
        <v>61</v>
      </c>
      <c r="B4" s="29">
        <f>B2*B7</f>
        <v>2.671837416682338</v>
      </c>
      <c r="C4" s="2" t="s">
        <v>17</v>
      </c>
      <c r="E4" s="7" t="s">
        <v>8</v>
      </c>
      <c r="F4" s="30">
        <f>8500*(B13+8)^(1/3)</f>
        <v>27264.041804964527</v>
      </c>
      <c r="G4" s="13" t="s">
        <v>7</v>
      </c>
      <c r="M4" s="36"/>
      <c r="N4" s="28"/>
      <c r="O4" s="36"/>
    </row>
    <row r="5" spans="1:15" ht="15.75" thickBot="1" x14ac:dyDescent="0.3">
      <c r="A5" s="27" t="s">
        <v>14</v>
      </c>
      <c r="B5" s="5">
        <v>0.3</v>
      </c>
      <c r="C5" s="2"/>
      <c r="E5" s="9" t="s">
        <v>56</v>
      </c>
      <c r="F5" s="59">
        <f>0.3*B13^(2/3)</f>
        <v>2.5649639200150443</v>
      </c>
      <c r="G5" s="16" t="s">
        <v>7</v>
      </c>
      <c r="M5" s="36"/>
      <c r="N5" s="28"/>
      <c r="O5" s="36"/>
    </row>
    <row r="6" spans="1:15" ht="15.75" thickBot="1" x14ac:dyDescent="0.3">
      <c r="A6" s="27" t="s">
        <v>62</v>
      </c>
      <c r="B6" s="5">
        <v>0.75</v>
      </c>
      <c r="C6" s="2"/>
      <c r="M6" s="36"/>
      <c r="N6" s="28"/>
      <c r="O6" s="36"/>
    </row>
    <row r="7" spans="1:15" x14ac:dyDescent="0.25">
      <c r="A7" s="27" t="s">
        <v>63</v>
      </c>
      <c r="B7" s="5">
        <v>0.25</v>
      </c>
      <c r="C7" s="2"/>
      <c r="E7" s="7" t="s">
        <v>65</v>
      </c>
      <c r="F7" s="51">
        <v>4.0000000000000001E-3</v>
      </c>
      <c r="M7" s="36"/>
      <c r="N7" s="28"/>
      <c r="O7" s="36"/>
    </row>
    <row r="8" spans="1:15" ht="15.75" thickBot="1" x14ac:dyDescent="0.3">
      <c r="A8" s="27" t="s">
        <v>67</v>
      </c>
      <c r="B8" s="5">
        <v>1.5</v>
      </c>
      <c r="C8" s="2"/>
      <c r="E8" s="9" t="s">
        <v>75</v>
      </c>
      <c r="F8" s="52">
        <f>F7*(-1+(1+(2/(F7)))^(1/2))</f>
        <v>8.5532117142397571E-2</v>
      </c>
      <c r="M8" s="36"/>
      <c r="N8" s="28"/>
      <c r="O8" s="36"/>
    </row>
    <row r="9" spans="1:15" ht="15.75" thickBot="1" x14ac:dyDescent="0.3">
      <c r="A9" s="27" t="s">
        <v>1</v>
      </c>
      <c r="B9" s="5">
        <v>300</v>
      </c>
      <c r="C9" s="2" t="s">
        <v>12</v>
      </c>
      <c r="E9" s="36"/>
      <c r="F9" s="28"/>
    </row>
    <row r="10" spans="1:15" x14ac:dyDescent="0.25">
      <c r="A10" s="27" t="s">
        <v>2</v>
      </c>
      <c r="B10" s="5">
        <v>500</v>
      </c>
      <c r="C10" s="2" t="s">
        <v>12</v>
      </c>
      <c r="E10" s="7" t="s">
        <v>38</v>
      </c>
      <c r="F10" s="110">
        <f>(F7*(1-F8)*(1-(F8/3)))*B9*B12^3</f>
        <v>97146076.155279726</v>
      </c>
      <c r="G10" s="13" t="s">
        <v>23</v>
      </c>
    </row>
    <row r="11" spans="1:15" x14ac:dyDescent="0.25">
      <c r="A11" s="27" t="s">
        <v>24</v>
      </c>
      <c r="B11" s="5">
        <v>50</v>
      </c>
      <c r="C11" s="2" t="s">
        <v>12</v>
      </c>
      <c r="E11" s="8" t="s">
        <v>21</v>
      </c>
      <c r="F11" s="32">
        <f>(F15/F14)^3*F12+((1-(F15/F14)^3)*F10)</f>
        <v>994287979.51667821</v>
      </c>
      <c r="G11" s="15" t="s">
        <v>23</v>
      </c>
    </row>
    <row r="12" spans="1:15" ht="15.75" thickBot="1" x14ac:dyDescent="0.3">
      <c r="A12" s="27" t="s">
        <v>25</v>
      </c>
      <c r="B12" s="5">
        <f>B10-B11</f>
        <v>450</v>
      </c>
      <c r="C12" s="2" t="s">
        <v>12</v>
      </c>
      <c r="E12" s="9" t="s">
        <v>22</v>
      </c>
      <c r="F12" s="111">
        <f>(1/12)*B9*B10^3</f>
        <v>3125000000</v>
      </c>
      <c r="G12" s="16" t="s">
        <v>23</v>
      </c>
    </row>
    <row r="13" spans="1:15" ht="15.75" customHeight="1" thickBot="1" x14ac:dyDescent="0.3">
      <c r="A13" s="27" t="s">
        <v>3</v>
      </c>
      <c r="B13" s="5">
        <v>25</v>
      </c>
      <c r="C13" s="2" t="s">
        <v>7</v>
      </c>
    </row>
    <row r="14" spans="1:15" ht="15.75" customHeight="1" thickBot="1" x14ac:dyDescent="0.3">
      <c r="A14" s="49" t="s">
        <v>4</v>
      </c>
      <c r="B14" s="6">
        <v>500</v>
      </c>
      <c r="C14" s="3" t="s">
        <v>7</v>
      </c>
      <c r="E14" s="7" t="s">
        <v>20</v>
      </c>
      <c r="F14" s="12">
        <f>F15*B8</f>
        <v>48.093073500282081</v>
      </c>
      <c r="G14" s="13" t="s">
        <v>18</v>
      </c>
    </row>
    <row r="15" spans="1:15" ht="15" customHeight="1" x14ac:dyDescent="0.25">
      <c r="E15" s="8" t="s">
        <v>16</v>
      </c>
      <c r="F15" s="14">
        <f>1/6*(B9*B10^2)*F5/1000000</f>
        <v>32.062049000188054</v>
      </c>
      <c r="G15" s="15" t="s">
        <v>18</v>
      </c>
    </row>
    <row r="16" spans="1:15" ht="15" customHeight="1" thickBot="1" x14ac:dyDescent="0.3">
      <c r="A16" s="36"/>
      <c r="B16" s="36"/>
      <c r="C16" s="36"/>
      <c r="E16" s="9" t="s">
        <v>68</v>
      </c>
      <c r="F16" s="54">
        <f>F14*((B3/(B2))+(B4/(B2))*B5)</f>
        <v>39.676785637732713</v>
      </c>
      <c r="G16" s="16" t="s">
        <v>18</v>
      </c>
    </row>
    <row r="17" spans="1:8" ht="15.75" customHeight="1" thickBot="1" x14ac:dyDescent="0.3">
      <c r="A17" s="36"/>
      <c r="B17" s="107"/>
      <c r="C17" s="108"/>
    </row>
    <row r="18" spans="1:8" ht="15.75" customHeight="1" x14ac:dyDescent="0.25">
      <c r="A18" s="36"/>
      <c r="B18" s="107"/>
      <c r="C18" s="108"/>
      <c r="E18" s="56" t="s">
        <v>27</v>
      </c>
      <c r="F18" s="51">
        <f>0</f>
        <v>0</v>
      </c>
    </row>
    <row r="19" spans="1:8" ht="15.75" thickBot="1" x14ac:dyDescent="0.3">
      <c r="A19" s="36"/>
      <c r="B19" s="109"/>
      <c r="C19" s="108"/>
      <c r="E19" s="57" t="s">
        <v>28</v>
      </c>
      <c r="F19" s="52">
        <v>2</v>
      </c>
    </row>
    <row r="20" spans="1:8" ht="15.75" thickBot="1" x14ac:dyDescent="0.3"/>
    <row r="21" spans="1:8" ht="15.75" thickBot="1" x14ac:dyDescent="0.3">
      <c r="B21" s="81" t="s">
        <v>65</v>
      </c>
      <c r="C21" s="82" t="s">
        <v>75</v>
      </c>
      <c r="D21" s="82" t="s">
        <v>38</v>
      </c>
      <c r="E21" s="82" t="s">
        <v>21</v>
      </c>
      <c r="F21" s="82" t="s">
        <v>59</v>
      </c>
      <c r="G21" s="82" t="s">
        <v>29</v>
      </c>
      <c r="H21" s="83" t="s">
        <v>30</v>
      </c>
    </row>
    <row r="22" spans="1:8" x14ac:dyDescent="0.25">
      <c r="B22" s="65">
        <v>4.0000000000000001E-3</v>
      </c>
      <c r="C22" s="28">
        <f t="shared" ref="C22:C85" si="0">B22*(-1+(1+(2/(B22)))^(1/2))</f>
        <v>8.5532117142397571E-2</v>
      </c>
      <c r="D22" s="61">
        <f t="shared" ref="D22:D53" si="1">(B22*(1-C22)*(1-(C22/3)))*$B$9*$B$12^3</f>
        <v>97146076.155279726</v>
      </c>
      <c r="E22" s="62">
        <f>($F$15/$F$14)^3*$F$12+((1-($F$15/$F$14)^3)*D22)</f>
        <v>994287979.51667821</v>
      </c>
      <c r="F22" s="64">
        <f>(5*($F$1)*($B$1*1000)^4)/(384*$F$4*E22)</f>
        <v>5.488647260273896</v>
      </c>
      <c r="G22" s="64">
        <f t="shared" ref="G22:G85" si="2">$F$19*F22</f>
        <v>10.977294520547792</v>
      </c>
      <c r="H22" s="66">
        <f>F22+G22</f>
        <v>16.465941780821687</v>
      </c>
    </row>
    <row r="23" spans="1:8" x14ac:dyDescent="0.25">
      <c r="B23" s="65">
        <f>B22+0.001</f>
        <v>5.0000000000000001E-3</v>
      </c>
      <c r="C23" s="28">
        <f t="shared" si="0"/>
        <v>9.512492197250394E-2</v>
      </c>
      <c r="D23" s="61">
        <f t="shared" si="1"/>
        <v>119763266.67793746</v>
      </c>
      <c r="E23" s="62">
        <f t="shared" ref="E23:E85" si="3">($F$15/$F$14)^3*$F$12+((1-($F$15/$F$14)^3)*D23)</f>
        <v>1010203780.2548448</v>
      </c>
      <c r="F23" s="64">
        <f t="shared" ref="F23:F86" si="4">(5*($F$1)*($B$1*1000)^4)/(384*$F$4*E23)</f>
        <v>5.4021734043806173</v>
      </c>
      <c r="G23" s="64">
        <f t="shared" si="2"/>
        <v>10.804346808761235</v>
      </c>
      <c r="H23" s="66">
        <f t="shared" ref="H23:H86" si="5">F23+G23</f>
        <v>16.20652021314185</v>
      </c>
    </row>
    <row r="24" spans="1:8" x14ac:dyDescent="0.25">
      <c r="B24" s="65">
        <f t="shared" ref="B24:B87" si="6">B23+0.001</f>
        <v>6.0000000000000001E-3</v>
      </c>
      <c r="C24" s="28">
        <f t="shared" si="0"/>
        <v>0.10370870521521981</v>
      </c>
      <c r="D24" s="61">
        <f t="shared" si="1"/>
        <v>141931962.88793972</v>
      </c>
      <c r="E24" s="62">
        <f t="shared" si="3"/>
        <v>1025803973.8841057</v>
      </c>
      <c r="F24" s="64">
        <f t="shared" si="4"/>
        <v>5.3200183793731757</v>
      </c>
      <c r="G24" s="64">
        <f t="shared" si="2"/>
        <v>10.640036758746351</v>
      </c>
      <c r="H24" s="66">
        <f t="shared" si="5"/>
        <v>15.960055138119527</v>
      </c>
    </row>
    <row r="25" spans="1:8" x14ac:dyDescent="0.25">
      <c r="B25" s="65">
        <f t="shared" si="6"/>
        <v>7.0000000000000001E-3</v>
      </c>
      <c r="C25" s="28">
        <f t="shared" si="0"/>
        <v>0.11152847759083048</v>
      </c>
      <c r="D25" s="61">
        <f t="shared" si="1"/>
        <v>163699436.22399905</v>
      </c>
      <c r="E25" s="62">
        <f t="shared" si="3"/>
        <v>1041121825.4909623</v>
      </c>
      <c r="F25" s="64">
        <f t="shared" si="4"/>
        <v>5.2417458371156362</v>
      </c>
      <c r="G25" s="64">
        <f t="shared" si="2"/>
        <v>10.483491674231272</v>
      </c>
      <c r="H25" s="66">
        <f t="shared" si="5"/>
        <v>15.725237511346908</v>
      </c>
    </row>
    <row r="26" spans="1:8" x14ac:dyDescent="0.25">
      <c r="B26" s="65">
        <f t="shared" si="6"/>
        <v>8.0000000000000002E-3</v>
      </c>
      <c r="C26" s="28">
        <f t="shared" si="0"/>
        <v>0.11874383614203887</v>
      </c>
      <c r="D26" s="61">
        <f t="shared" si="1"/>
        <v>185102194.57050538</v>
      </c>
      <c r="E26" s="62">
        <f t="shared" si="3"/>
        <v>1056183025.8088741</v>
      </c>
      <c r="F26" s="64">
        <f t="shared" si="4"/>
        <v>5.1669983907552695</v>
      </c>
      <c r="G26" s="64">
        <f t="shared" si="2"/>
        <v>10.333996781510539</v>
      </c>
      <c r="H26" s="66">
        <f t="shared" si="5"/>
        <v>15.500995172265808</v>
      </c>
    </row>
    <row r="27" spans="1:8" x14ac:dyDescent="0.25">
      <c r="B27" s="65">
        <f t="shared" si="6"/>
        <v>9.0000000000000011E-3</v>
      </c>
      <c r="C27" s="28">
        <f t="shared" si="0"/>
        <v>0.12546560898608983</v>
      </c>
      <c r="D27" s="61">
        <f t="shared" si="1"/>
        <v>206169516.50348777</v>
      </c>
      <c r="E27" s="62">
        <f t="shared" si="3"/>
        <v>1071008178.2802321</v>
      </c>
      <c r="F27" s="64">
        <f t="shared" si="4"/>
        <v>5.0954755578622368</v>
      </c>
      <c r="G27" s="64">
        <f t="shared" si="2"/>
        <v>10.190951115724474</v>
      </c>
      <c r="H27" s="66">
        <f t="shared" si="5"/>
        <v>15.28642667358671</v>
      </c>
    </row>
    <row r="28" spans="1:8" x14ac:dyDescent="0.25">
      <c r="B28" s="65">
        <f t="shared" si="6"/>
        <v>1.0000000000000002E-2</v>
      </c>
      <c r="C28" s="28">
        <f t="shared" si="0"/>
        <v>0.13177446878757826</v>
      </c>
      <c r="D28" s="61">
        <f t="shared" si="1"/>
        <v>226925547.1575624</v>
      </c>
      <c r="E28" s="62">
        <f t="shared" si="3"/>
        <v>1085614273.9256921</v>
      </c>
      <c r="F28" s="64">
        <f t="shared" si="4"/>
        <v>5.0269198975832765</v>
      </c>
      <c r="G28" s="64">
        <f t="shared" si="2"/>
        <v>10.053839795166553</v>
      </c>
      <c r="H28" s="66">
        <f t="shared" si="5"/>
        <v>15.08075969274983</v>
      </c>
    </row>
    <row r="29" spans="1:8" x14ac:dyDescent="0.25">
      <c r="B29" s="65">
        <f t="shared" si="6"/>
        <v>1.1000000000000003E-2</v>
      </c>
      <c r="C29" s="28">
        <f t="shared" si="0"/>
        <v>0.13773130134574904</v>
      </c>
      <c r="D29" s="61">
        <f t="shared" si="1"/>
        <v>247390631.21641177</v>
      </c>
      <c r="E29" s="62">
        <f t="shared" si="3"/>
        <v>1100015629.374512</v>
      </c>
      <c r="F29" s="64">
        <f t="shared" si="4"/>
        <v>4.9611076869885897</v>
      </c>
      <c r="G29" s="64">
        <f t="shared" si="2"/>
        <v>9.9222153739771795</v>
      </c>
      <c r="H29" s="66">
        <f t="shared" si="5"/>
        <v>14.883323060965768</v>
      </c>
    </row>
    <row r="30" spans="1:8" x14ac:dyDescent="0.25">
      <c r="B30" s="65">
        <f t="shared" si="6"/>
        <v>1.2000000000000004E-2</v>
      </c>
      <c r="C30" s="28">
        <f t="shared" si="0"/>
        <v>0.14338339679644027</v>
      </c>
      <c r="D30" s="61">
        <f t="shared" si="1"/>
        <v>267582206.85468456</v>
      </c>
      <c r="E30" s="62">
        <f t="shared" si="3"/>
        <v>1114224515.934778</v>
      </c>
      <c r="F30" s="64">
        <f t="shared" si="4"/>
        <v>4.8978423258970283</v>
      </c>
      <c r="G30" s="64">
        <f t="shared" si="2"/>
        <v>9.7956846517940566</v>
      </c>
      <c r="H30" s="66">
        <f t="shared" si="5"/>
        <v>14.693526977691086</v>
      </c>
    </row>
    <row r="31" spans="1:8" x14ac:dyDescent="0.25">
      <c r="B31" s="65">
        <f t="shared" si="6"/>
        <v>1.3000000000000005E-2</v>
      </c>
      <c r="C31" s="28">
        <f t="shared" si="0"/>
        <v>0.14876835290006513</v>
      </c>
      <c r="D31" s="61">
        <f t="shared" si="1"/>
        <v>287515430.73216325</v>
      </c>
      <c r="E31" s="62">
        <f t="shared" si="3"/>
        <v>1128251599.4041147</v>
      </c>
      <c r="F31" s="64">
        <f t="shared" si="4"/>
        <v>4.8369494867809193</v>
      </c>
      <c r="G31" s="64">
        <f t="shared" si="2"/>
        <v>9.6738989735618386</v>
      </c>
      <c r="H31" s="66">
        <f t="shared" si="5"/>
        <v>14.510848460342757</v>
      </c>
    </row>
    <row r="32" spans="1:8" x14ac:dyDescent="0.25">
      <c r="B32" s="65">
        <f t="shared" si="6"/>
        <v>1.4000000000000005E-2</v>
      </c>
      <c r="C32" s="28">
        <f t="shared" si="0"/>
        <v>0.15391664598841892</v>
      </c>
      <c r="D32" s="61">
        <f t="shared" si="1"/>
        <v>307203629.90097469</v>
      </c>
      <c r="E32" s="62">
        <f t="shared" si="3"/>
        <v>1142106258.0784636</v>
      </c>
      <c r="F32" s="64">
        <f t="shared" si="4"/>
        <v>4.7782734365531887</v>
      </c>
      <c r="G32" s="64">
        <f t="shared" si="2"/>
        <v>9.5565468731063774</v>
      </c>
      <c r="H32" s="66">
        <f t="shared" si="5"/>
        <v>14.334820309659566</v>
      </c>
    </row>
    <row r="33" spans="2:8" x14ac:dyDescent="0.25">
      <c r="B33" s="65">
        <f t="shared" si="6"/>
        <v>1.5000000000000006E-2</v>
      </c>
      <c r="C33" s="28">
        <f t="shared" si="0"/>
        <v>0.15885338650713712</v>
      </c>
      <c r="D33" s="61">
        <f t="shared" si="1"/>
        <v>326658637.75917709</v>
      </c>
      <c r="E33" s="62">
        <f t="shared" si="3"/>
        <v>1155796819.1638653</v>
      </c>
      <c r="F33" s="64">
        <f t="shared" si="4"/>
        <v>4.7216741768206623</v>
      </c>
      <c r="G33" s="64">
        <f t="shared" si="2"/>
        <v>9.4433483536413245</v>
      </c>
      <c r="H33" s="66">
        <f t="shared" si="5"/>
        <v>14.165022530461986</v>
      </c>
    </row>
    <row r="34" spans="2:8" x14ac:dyDescent="0.25">
      <c r="B34" s="65">
        <f t="shared" si="6"/>
        <v>1.6000000000000007E-2</v>
      </c>
      <c r="C34" s="28">
        <f t="shared" si="0"/>
        <v>0.16359955456514921</v>
      </c>
      <c r="D34" s="61">
        <f t="shared" si="1"/>
        <v>345891049.69582593</v>
      </c>
      <c r="E34" s="62">
        <f t="shared" si="3"/>
        <v>1169330738.6748405</v>
      </c>
      <c r="F34" s="64">
        <f t="shared" si="4"/>
        <v>4.6670251744874482</v>
      </c>
      <c r="G34" s="64">
        <f t="shared" si="2"/>
        <v>9.3340503489748965</v>
      </c>
      <c r="H34" s="66">
        <f t="shared" si="5"/>
        <v>14.001075523462344</v>
      </c>
    </row>
    <row r="35" spans="2:8" x14ac:dyDescent="0.25">
      <c r="B35" s="65">
        <f t="shared" si="6"/>
        <v>1.7000000000000008E-2</v>
      </c>
      <c r="C35" s="28">
        <f t="shared" si="0"/>
        <v>0.16817289218457437</v>
      </c>
      <c r="D35" s="61">
        <f t="shared" si="1"/>
        <v>364910421.53037012</v>
      </c>
      <c r="E35" s="62">
        <f t="shared" si="3"/>
        <v>1182714741.0769269</v>
      </c>
      <c r="F35" s="64">
        <f t="shared" si="4"/>
        <v>4.6142115297627173</v>
      </c>
      <c r="G35" s="64">
        <f t="shared" si="2"/>
        <v>9.2284230595254346</v>
      </c>
      <c r="H35" s="66">
        <f t="shared" si="5"/>
        <v>13.842634589288153</v>
      </c>
    </row>
    <row r="36" spans="2:8" x14ac:dyDescent="0.25">
      <c r="B36" s="65">
        <f t="shared" si="6"/>
        <v>1.8000000000000009E-2</v>
      </c>
      <c r="C36" s="28">
        <f t="shared" si="0"/>
        <v>0.17258856209122314</v>
      </c>
      <c r="D36" s="61">
        <f t="shared" si="1"/>
        <v>383725426.21165627</v>
      </c>
      <c r="E36" s="62">
        <f t="shared" si="3"/>
        <v>1195954929.5563507</v>
      </c>
      <c r="F36" s="64">
        <f t="shared" si="4"/>
        <v>4.5631284756875514</v>
      </c>
      <c r="G36" s="64">
        <f t="shared" si="2"/>
        <v>9.1262569513751028</v>
      </c>
      <c r="H36" s="66">
        <f t="shared" si="5"/>
        <v>13.689385427062653</v>
      </c>
    </row>
    <row r="37" spans="2:8" x14ac:dyDescent="0.25">
      <c r="B37" s="65">
        <f t="shared" si="6"/>
        <v>1.900000000000001E-2</v>
      </c>
      <c r="C37" s="28">
        <f t="shared" si="0"/>
        <v>0.17685964362267184</v>
      </c>
      <c r="D37" s="61">
        <f t="shared" si="1"/>
        <v>402343979.42030543</v>
      </c>
      <c r="E37" s="62">
        <f t="shared" si="3"/>
        <v>1209056874.4068816</v>
      </c>
      <c r="F37" s="64">
        <f t="shared" si="4"/>
        <v>4.513680133843688</v>
      </c>
      <c r="G37" s="64">
        <f t="shared" si="2"/>
        <v>9.0273602676873761</v>
      </c>
      <c r="H37" s="66">
        <f t="shared" si="5"/>
        <v>13.541040401531063</v>
      </c>
    </row>
    <row r="38" spans="2:8" x14ac:dyDescent="0.25">
      <c r="B38" s="65">
        <f t="shared" si="6"/>
        <v>2.0000000000000011E-2</v>
      </c>
      <c r="C38" s="28">
        <f t="shared" si="0"/>
        <v>0.18099751242241785</v>
      </c>
      <c r="D38" s="61">
        <f t="shared" si="1"/>
        <v>420773341.57849824</v>
      </c>
      <c r="E38" s="62">
        <f t="shared" si="3"/>
        <v>1222025684.8144987</v>
      </c>
      <c r="F38" s="64">
        <f t="shared" si="4"/>
        <v>4.4657784713632198</v>
      </c>
      <c r="G38" s="64">
        <f t="shared" si="2"/>
        <v>8.9315569427264396</v>
      </c>
      <c r="H38" s="66">
        <f t="shared" si="5"/>
        <v>13.39733541408966</v>
      </c>
    </row>
    <row r="39" spans="2:8" x14ac:dyDescent="0.25">
      <c r="B39" s="65">
        <f t="shared" si="6"/>
        <v>2.1000000000000012E-2</v>
      </c>
      <c r="C39" s="28">
        <f t="shared" si="0"/>
        <v>0.185012135564874</v>
      </c>
      <c r="D39" s="61">
        <f t="shared" si="1"/>
        <v>439020201.67060208</v>
      </c>
      <c r="E39" s="62">
        <f t="shared" si="3"/>
        <v>1234866067.8422756</v>
      </c>
      <c r="F39" s="64">
        <f t="shared" si="4"/>
        <v>4.4193424184318273</v>
      </c>
      <c r="G39" s="64">
        <f t="shared" si="2"/>
        <v>8.8386848368636546</v>
      </c>
      <c r="H39" s="66">
        <f t="shared" si="5"/>
        <v>13.258027255295481</v>
      </c>
    </row>
    <row r="40" spans="2:8" x14ac:dyDescent="0.25">
      <c r="B40" s="65">
        <f t="shared" si="6"/>
        <v>2.2000000000000013E-2</v>
      </c>
      <c r="C40" s="28">
        <f t="shared" si="0"/>
        <v>0.18891230405075951</v>
      </c>
      <c r="D40" s="61">
        <f t="shared" si="1"/>
        <v>457090746.83889478</v>
      </c>
      <c r="E40" s="62">
        <f t="shared" si="3"/>
        <v>1247582377.405148</v>
      </c>
      <c r="F40" s="64">
        <f t="shared" si="4"/>
        <v>4.374297115392201</v>
      </c>
      <c r="G40" s="64">
        <f t="shared" si="2"/>
        <v>8.748594230784402</v>
      </c>
      <c r="H40" s="66">
        <f t="shared" si="5"/>
        <v>13.122891346176603</v>
      </c>
    </row>
    <row r="41" spans="2:8" x14ac:dyDescent="0.25">
      <c r="B41" s="65">
        <f t="shared" si="6"/>
        <v>2.3000000000000013E-2</v>
      </c>
      <c r="C41" s="28">
        <f t="shared" si="0"/>
        <v>0.1927058181876419</v>
      </c>
      <c r="D41" s="61">
        <f t="shared" si="1"/>
        <v>474990720.71159822</v>
      </c>
      <c r="E41" s="62">
        <f t="shared" si="3"/>
        <v>1260178655.3155689</v>
      </c>
      <c r="F41" s="64">
        <f t="shared" si="4"/>
        <v>4.3305732656857998</v>
      </c>
      <c r="G41" s="64">
        <f t="shared" si="2"/>
        <v>8.6611465313715996</v>
      </c>
      <c r="H41" s="66">
        <f t="shared" si="5"/>
        <v>12.991719797057399</v>
      </c>
    </row>
    <row r="42" spans="2:8" x14ac:dyDescent="0.25">
      <c r="B42" s="65">
        <f t="shared" si="6"/>
        <v>2.4000000000000014E-2</v>
      </c>
      <c r="C42" s="28">
        <f t="shared" si="0"/>
        <v>0.19639963702329463</v>
      </c>
      <c r="D42" s="61">
        <f t="shared" si="1"/>
        <v>492725472.70240635</v>
      </c>
      <c r="E42" s="62">
        <f t="shared" si="3"/>
        <v>1272658665.9757674</v>
      </c>
      <c r="F42" s="64">
        <f t="shared" si="4"/>
        <v>4.2881065760969683</v>
      </c>
      <c r="G42" s="64">
        <f t="shared" si="2"/>
        <v>8.5762131521939367</v>
      </c>
      <c r="H42" s="66">
        <f t="shared" si="5"/>
        <v>12.864319728290905</v>
      </c>
    </row>
    <row r="43" spans="2:8" x14ac:dyDescent="0.25">
      <c r="B43" s="65">
        <f t="shared" si="6"/>
        <v>2.5000000000000015E-2</v>
      </c>
      <c r="C43" s="28">
        <f t="shared" si="0"/>
        <v>0.20000000000000007</v>
      </c>
      <c r="D43" s="61">
        <f t="shared" si="1"/>
        <v>510300000.0000003</v>
      </c>
      <c r="E43" s="62">
        <f t="shared" si="3"/>
        <v>1285025925.9259262</v>
      </c>
      <c r="F43" s="64">
        <f t="shared" si="4"/>
        <v>4.2468372696568171</v>
      </c>
      <c r="G43" s="64">
        <f t="shared" si="2"/>
        <v>8.4936745393136341</v>
      </c>
      <c r="H43" s="66">
        <f t="shared" si="5"/>
        <v>12.740511808970451</v>
      </c>
    </row>
    <row r="44" spans="2:8" x14ac:dyDescent="0.25">
      <c r="B44" s="65">
        <f t="shared" si="6"/>
        <v>2.6000000000000016E-2</v>
      </c>
      <c r="C44" s="28">
        <f t="shared" si="0"/>
        <v>0.20351252689123533</v>
      </c>
      <c r="D44" s="61">
        <f t="shared" si="1"/>
        <v>527718983.5826239</v>
      </c>
      <c r="E44" s="62">
        <f t="shared" si="3"/>
        <v>1297283729.1877723</v>
      </c>
      <c r="F44" s="64">
        <f t="shared" si="4"/>
        <v>4.2067096595085562</v>
      </c>
      <c r="G44" s="64">
        <f t="shared" si="2"/>
        <v>8.4134193190171125</v>
      </c>
      <c r="H44" s="66">
        <f t="shared" si="5"/>
        <v>12.620128978525669</v>
      </c>
    </row>
    <row r="45" spans="2:8" x14ac:dyDescent="0.25">
      <c r="B45" s="65">
        <f t="shared" si="6"/>
        <v>2.7000000000000017E-2</v>
      </c>
      <c r="C45" s="28">
        <f t="shared" si="0"/>
        <v>0.20694230057858293</v>
      </c>
      <c r="D45" s="61">
        <f t="shared" si="1"/>
        <v>544986819.30654347</v>
      </c>
      <c r="E45" s="62">
        <f t="shared" si="3"/>
        <v>1309435169.1416416</v>
      </c>
      <c r="F45" s="64">
        <f t="shared" si="4"/>
        <v>4.1676717742924527</v>
      </c>
      <c r="G45" s="64">
        <f t="shared" si="2"/>
        <v>8.3353435485849054</v>
      </c>
      <c r="H45" s="66">
        <f t="shared" si="5"/>
        <v>12.503015322877358</v>
      </c>
    </row>
    <row r="46" spans="2:8" x14ac:dyDescent="0.25">
      <c r="B46" s="65">
        <f t="shared" si="6"/>
        <v>2.8000000000000018E-2</v>
      </c>
      <c r="C46" s="28">
        <f t="shared" si="0"/>
        <v>0.21029393613770375</v>
      </c>
      <c r="D46" s="61">
        <f t="shared" si="1"/>
        <v>562107644.90075004</v>
      </c>
      <c r="E46" s="62">
        <f t="shared" si="3"/>
        <v>1321483157.5227499</v>
      </c>
      <c r="F46" s="64">
        <f t="shared" si="4"/>
        <v>4.1296750273592</v>
      </c>
      <c r="G46" s="64">
        <f t="shared" si="2"/>
        <v>8.2593500547184</v>
      </c>
      <c r="H46" s="66">
        <f t="shared" si="5"/>
        <v>12.3890250820776</v>
      </c>
    </row>
    <row r="47" spans="2:8" x14ac:dyDescent="0.25">
      <c r="B47" s="65">
        <f t="shared" si="6"/>
        <v>2.9000000000000019E-2</v>
      </c>
      <c r="C47" s="28">
        <f t="shared" si="0"/>
        <v>0.21357163890281983</v>
      </c>
      <c r="D47" s="61">
        <f t="shared" si="1"/>
        <v>579085363.53469241</v>
      </c>
      <c r="E47" s="62">
        <f t="shared" si="3"/>
        <v>1333430441.0058947</v>
      </c>
      <c r="F47" s="64">
        <f t="shared" si="4"/>
        <v>4.0926739234936651</v>
      </c>
      <c r="G47" s="64">
        <f t="shared" si="2"/>
        <v>8.1853478469873302</v>
      </c>
      <c r="H47" s="66">
        <f t="shared" si="5"/>
        <v>12.278021770480995</v>
      </c>
    </row>
    <row r="48" spans="2:8" x14ac:dyDescent="0.25">
      <c r="B48" s="65">
        <f t="shared" si="6"/>
        <v>3.000000000000002E-2</v>
      </c>
      <c r="C48" s="28">
        <f t="shared" si="0"/>
        <v>0.21677925358506139</v>
      </c>
      <c r="D48" s="61">
        <f t="shared" si="1"/>
        <v>595923664.49780667</v>
      </c>
      <c r="E48" s="62">
        <f t="shared" si="3"/>
        <v>1345279615.7577157</v>
      </c>
      <c r="F48" s="64">
        <f t="shared" si="4"/>
        <v>4.0566257979191294</v>
      </c>
      <c r="G48" s="64">
        <f t="shared" si="2"/>
        <v>8.1132515958382587</v>
      </c>
      <c r="H48" s="66">
        <f t="shared" si="5"/>
        <v>12.169877393757389</v>
      </c>
    </row>
    <row r="49" spans="2:8" x14ac:dyDescent="0.25">
      <c r="B49" s="65">
        <f t="shared" si="6"/>
        <v>3.1000000000000021E-2</v>
      </c>
      <c r="C49" s="28">
        <f t="shared" si="0"/>
        <v>0.21992030607346238</v>
      </c>
      <c r="D49" s="61">
        <f t="shared" si="1"/>
        <v>612626041.42965209</v>
      </c>
      <c r="E49" s="62">
        <f t="shared" si="3"/>
        <v>1357033140.2653108</v>
      </c>
      <c r="F49" s="64">
        <f t="shared" si="4"/>
        <v>4.0214905832222634</v>
      </c>
      <c r="G49" s="64">
        <f t="shared" si="2"/>
        <v>8.0429811664445268</v>
      </c>
      <c r="H49" s="66">
        <f t="shared" si="5"/>
        <v>12.06447174966679</v>
      </c>
    </row>
    <row r="50" spans="2:8" x14ac:dyDescent="0.25">
      <c r="B50" s="65">
        <f t="shared" si="6"/>
        <v>3.2000000000000021E-2</v>
      </c>
      <c r="C50" s="28">
        <f t="shared" si="0"/>
        <v>0.2229980392081477</v>
      </c>
      <c r="D50" s="61">
        <f t="shared" si="1"/>
        <v>629195808.46069872</v>
      </c>
      <c r="E50" s="62">
        <f t="shared" si="3"/>
        <v>1368693346.6945658</v>
      </c>
      <c r="F50" s="64">
        <f t="shared" si="4"/>
        <v>3.9872306005410287</v>
      </c>
      <c r="G50" s="64">
        <f t="shared" si="2"/>
        <v>7.9744612010820575</v>
      </c>
      <c r="H50" s="66">
        <f t="shared" si="5"/>
        <v>11.961691801623086</v>
      </c>
    </row>
    <row r="51" spans="2:8" x14ac:dyDescent="0.25">
      <c r="B51" s="65">
        <f t="shared" si="6"/>
        <v>3.3000000000000022E-2</v>
      </c>
      <c r="C51" s="28">
        <f t="shared" si="0"/>
        <v>0.22601544355501282</v>
      </c>
      <c r="D51" s="61">
        <f t="shared" si="1"/>
        <v>645636114.5612309</v>
      </c>
      <c r="E51" s="62">
        <f t="shared" si="3"/>
        <v>1380262450.9875329</v>
      </c>
      <c r="F51" s="64">
        <f t="shared" si="4"/>
        <v>3.9538103719281543</v>
      </c>
      <c r="G51" s="64">
        <f t="shared" si="2"/>
        <v>7.9076207438563086</v>
      </c>
      <c r="H51" s="66">
        <f t="shared" si="5"/>
        <v>11.861431115784463</v>
      </c>
    </row>
    <row r="52" spans="2:8" x14ac:dyDescent="0.25">
      <c r="B52" s="65">
        <f t="shared" si="6"/>
        <v>3.4000000000000023E-2</v>
      </c>
      <c r="C52" s="28">
        <f t="shared" si="0"/>
        <v>0.22897528400973358</v>
      </c>
      <c r="D52" s="61">
        <f t="shared" si="1"/>
        <v>661949956.34569228</v>
      </c>
      <c r="E52" s="62">
        <f t="shared" si="3"/>
        <v>1391742561.8728945</v>
      </c>
      <c r="F52" s="64">
        <f t="shared" si="4"/>
        <v>3.9211964512700512</v>
      </c>
      <c r="G52" s="64">
        <f t="shared" si="2"/>
        <v>7.8423929025401025</v>
      </c>
      <c r="H52" s="66">
        <f t="shared" si="5"/>
        <v>11.763589353810154</v>
      </c>
    </row>
    <row r="53" spans="2:8" x14ac:dyDescent="0.25">
      <c r="B53" s="65">
        <f t="shared" si="6"/>
        <v>3.5000000000000024E-2</v>
      </c>
      <c r="C53" s="28">
        <f t="shared" si="0"/>
        <v>0.23188012290165044</v>
      </c>
      <c r="D53" s="61">
        <f t="shared" si="1"/>
        <v>678140189.53936374</v>
      </c>
      <c r="E53" s="62">
        <f t="shared" si="3"/>
        <v>1403135688.9351077</v>
      </c>
      <c r="F53" s="64">
        <f t="shared" si="4"/>
        <v>3.8893572715260563</v>
      </c>
      <c r="G53" s="64">
        <f t="shared" si="2"/>
        <v>7.7787145430521125</v>
      </c>
      <c r="H53" s="66">
        <f t="shared" si="5"/>
        <v>11.66807181457817</v>
      </c>
    </row>
    <row r="54" spans="2:8" x14ac:dyDescent="0.25">
      <c r="B54" s="65">
        <f t="shared" si="6"/>
        <v>3.6000000000000025E-2</v>
      </c>
      <c r="C54" s="28">
        <f t="shared" si="0"/>
        <v>0.23473234014428351</v>
      </c>
      <c r="D54" s="61">
        <f t="shared" ref="D54:D85" si="7">(B54*(1-C54)*(1-(C54/3)))*$B$9*$B$12^3</f>
        <v>694209539.28139973</v>
      </c>
      <c r="E54" s="62">
        <f t="shared" si="3"/>
        <v>1414443749.8646886</v>
      </c>
      <c r="F54" s="64">
        <f t="shared" si="4"/>
        <v>3.8582630063723284</v>
      </c>
      <c r="G54" s="64">
        <f t="shared" si="2"/>
        <v>7.7165260127446569</v>
      </c>
      <c r="H54" s="66">
        <f t="shared" si="5"/>
        <v>11.574789019116984</v>
      </c>
    </row>
    <row r="55" spans="2:8" x14ac:dyDescent="0.25">
      <c r="B55" s="65">
        <f t="shared" si="6"/>
        <v>3.7000000000000026E-2</v>
      </c>
      <c r="C55" s="28">
        <f t="shared" si="0"/>
        <v>0.23753415088108809</v>
      </c>
      <c r="D55" s="61">
        <f t="shared" si="7"/>
        <v>710160609.41138411</v>
      </c>
      <c r="E55" s="62">
        <f t="shared" si="3"/>
        <v>1425668576.993196</v>
      </c>
      <c r="F55" s="64">
        <f t="shared" si="4"/>
        <v>3.8278854446011459</v>
      </c>
      <c r="G55" s="64">
        <f t="shared" si="2"/>
        <v>7.6557708892022918</v>
      </c>
      <c r="H55" s="66">
        <f t="shared" si="5"/>
        <v>11.483656333803438</v>
      </c>
    </row>
    <row r="56" spans="2:8" x14ac:dyDescent="0.25">
      <c r="B56" s="65">
        <f t="shared" si="6"/>
        <v>3.8000000000000027E-2</v>
      </c>
      <c r="C56" s="28">
        <f t="shared" si="0"/>
        <v>0.24028762099669479</v>
      </c>
      <c r="D56" s="61">
        <f t="shared" si="7"/>
        <v>725995890.86447072</v>
      </c>
      <c r="E56" s="62">
        <f t="shared" si="3"/>
        <v>1436811923.2009239</v>
      </c>
      <c r="F56" s="64">
        <f t="shared" si="4"/>
        <v>3.7981978758498474</v>
      </c>
      <c r="G56" s="64">
        <f t="shared" si="2"/>
        <v>7.5963957516996947</v>
      </c>
      <c r="H56" s="66">
        <f t="shared" si="5"/>
        <v>11.394593627549542</v>
      </c>
    </row>
    <row r="57" spans="2:8" x14ac:dyDescent="0.25">
      <c r="B57" s="65">
        <f t="shared" si="6"/>
        <v>3.9000000000000028E-2</v>
      </c>
      <c r="C57" s="28">
        <f t="shared" si="0"/>
        <v>0.24299468080089745</v>
      </c>
      <c r="D57" s="61">
        <f t="shared" si="7"/>
        <v>741717769.28188074</v>
      </c>
      <c r="E57" s="62">
        <f t="shared" si="3"/>
        <v>1447875467.2724345</v>
      </c>
      <c r="F57" s="64">
        <f t="shared" si="4"/>
        <v>3.7691749864221094</v>
      </c>
      <c r="G57" s="64">
        <f t="shared" si="2"/>
        <v>7.5383499728442187</v>
      </c>
      <c r="H57" s="66">
        <f t="shared" si="5"/>
        <v>11.307524959266328</v>
      </c>
    </row>
    <row r="58" spans="2:8" x14ac:dyDescent="0.25">
      <c r="B58" s="65">
        <f t="shared" si="6"/>
        <v>4.0000000000000029E-2</v>
      </c>
      <c r="C58" s="28">
        <f t="shared" si="0"/>
        <v>0.24565713714171408</v>
      </c>
      <c r="D58" s="61">
        <f t="shared" si="7"/>
        <v>757328531.92832899</v>
      </c>
      <c r="E58" s="62">
        <f t="shared" si="3"/>
        <v>1458860818.7643795</v>
      </c>
      <c r="F58" s="64">
        <f t="shared" si="4"/>
        <v>3.7407927641237797</v>
      </c>
      <c r="G58" s="64">
        <f t="shared" si="2"/>
        <v>7.4815855282475594</v>
      </c>
      <c r="H58" s="66">
        <f t="shared" si="5"/>
        <v>11.222378292371339</v>
      </c>
    </row>
    <row r="59" spans="2:8" x14ac:dyDescent="0.25">
      <c r="B59" s="65">
        <f t="shared" si="6"/>
        <v>4.1000000000000029E-2</v>
      </c>
      <c r="C59" s="28">
        <f t="shared" si="0"/>
        <v>0.24827668416241233</v>
      </c>
      <c r="D59" s="61">
        <f t="shared" si="7"/>
        <v>772830373.99522984</v>
      </c>
      <c r="E59" s="62">
        <f t="shared" si="3"/>
        <v>1469769522.4410877</v>
      </c>
      <c r="F59" s="64">
        <f t="shared" si="4"/>
        <v>3.7130284111713348</v>
      </c>
      <c r="G59" s="64">
        <f t="shared" si="2"/>
        <v>7.4260568223426695</v>
      </c>
      <c r="H59" s="66">
        <f t="shared" si="5"/>
        <v>11.139085233514004</v>
      </c>
    </row>
    <row r="60" spans="2:8" x14ac:dyDescent="0.25">
      <c r="B60" s="65">
        <f t="shared" si="6"/>
        <v>4.200000000000003E-2</v>
      </c>
      <c r="C60" s="28">
        <f t="shared" si="0"/>
        <v>0.25085491288349604</v>
      </c>
      <c r="D60" s="61">
        <f t="shared" si="7"/>
        <v>788225404.35785639</v>
      </c>
      <c r="E60" s="62">
        <f t="shared" si="3"/>
        <v>1480603062.3258989</v>
      </c>
      <c r="F60" s="64">
        <f t="shared" si="4"/>
        <v>3.6858602643469784</v>
      </c>
      <c r="G60" s="64">
        <f t="shared" si="2"/>
        <v>7.3717205286939569</v>
      </c>
      <c r="H60" s="66">
        <f t="shared" si="5"/>
        <v>11.057580793040936</v>
      </c>
    </row>
    <row r="61" spans="2:8" x14ac:dyDescent="0.25">
      <c r="B61" s="65">
        <f t="shared" si="6"/>
        <v>4.3000000000000031E-2</v>
      </c>
      <c r="C61" s="28">
        <f t="shared" si="0"/>
        <v>0.25339331976277746</v>
      </c>
      <c r="D61" s="61">
        <f t="shared" si="7"/>
        <v>803515650.84561241</v>
      </c>
      <c r="E61" s="62">
        <f t="shared" si="3"/>
        <v>1491362865.4098754</v>
      </c>
      <c r="F61" s="64">
        <f t="shared" si="4"/>
        <v>3.6592677216739196</v>
      </c>
      <c r="G61" s="64">
        <f t="shared" si="2"/>
        <v>7.3185354433478391</v>
      </c>
      <c r="H61" s="66">
        <f t="shared" si="5"/>
        <v>10.977803165021758</v>
      </c>
    </row>
    <row r="62" spans="2:8" x14ac:dyDescent="0.25">
      <c r="B62" s="65">
        <f t="shared" si="6"/>
        <v>4.4000000000000032E-2</v>
      </c>
      <c r="C62" s="28">
        <f t="shared" si="0"/>
        <v>0.25589331436362506</v>
      </c>
      <c r="D62" s="61">
        <f t="shared" si="7"/>
        <v>818703065.07693851</v>
      </c>
      <c r="E62" s="62">
        <f t="shared" si="3"/>
        <v>1502050305.054142</v>
      </c>
      <c r="F62" s="64">
        <f t="shared" si="4"/>
        <v>3.6332311749710495</v>
      </c>
      <c r="G62" s="64">
        <f t="shared" si="2"/>
        <v>7.2664623499420991</v>
      </c>
      <c r="H62" s="66">
        <f t="shared" si="5"/>
        <v>10.899693524913149</v>
      </c>
    </row>
    <row r="63" spans="2:8" x14ac:dyDescent="0.25">
      <c r="B63" s="65">
        <f t="shared" si="6"/>
        <v>4.5000000000000033E-2</v>
      </c>
      <c r="C63" s="28">
        <f t="shared" si="0"/>
        <v>0.25835622624235033</v>
      </c>
      <c r="D63" s="61">
        <f t="shared" si="7"/>
        <v>833789526.90387011</v>
      </c>
      <c r="E63" s="62">
        <f t="shared" si="3"/>
        <v>1512666704.1175382</v>
      </c>
      <c r="F63" s="64">
        <f t="shared" si="4"/>
        <v>3.6077319477202145</v>
      </c>
      <c r="G63" s="64">
        <f t="shared" si="2"/>
        <v>7.2154638954404291</v>
      </c>
      <c r="H63" s="66">
        <f t="shared" si="5"/>
        <v>10.823195843160644</v>
      </c>
    </row>
    <row r="64" spans="2:8" x14ac:dyDescent="0.25">
      <c r="B64" s="65">
        <f t="shared" si="6"/>
        <v>4.6000000000000034E-2</v>
      </c>
      <c r="C64" s="28">
        <f t="shared" si="0"/>
        <v>0.26078331114974301</v>
      </c>
      <c r="D64" s="61">
        <f t="shared" si="7"/>
        <v>848776848.50571668</v>
      </c>
      <c r="E64" s="62">
        <f t="shared" si="3"/>
        <v>1523213337.8373561</v>
      </c>
      <c r="F64" s="64">
        <f t="shared" si="4"/>
        <v>3.5827522377434673</v>
      </c>
      <c r="G64" s="64">
        <f t="shared" si="2"/>
        <v>7.1655044754869346</v>
      </c>
      <c r="H64" s="66">
        <f t="shared" si="5"/>
        <v>10.748256713230402</v>
      </c>
    </row>
    <row r="65" spans="2:8" x14ac:dyDescent="0.25">
      <c r="B65" s="65">
        <f t="shared" si="6"/>
        <v>4.7000000000000035E-2</v>
      </c>
      <c r="C65" s="28">
        <f t="shared" si="0"/>
        <v>0.26317575662839937</v>
      </c>
      <c r="D65" s="61">
        <f t="shared" si="7"/>
        <v>863666778.1665616</v>
      </c>
      <c r="E65" s="62">
        <f t="shared" si="3"/>
        <v>1533691436.4875803</v>
      </c>
      <c r="F65" s="64">
        <f t="shared" si="4"/>
        <v>3.558275064243456</v>
      </c>
      <c r="G65" s="64">
        <f t="shared" si="2"/>
        <v>7.1165501284869119</v>
      </c>
      <c r="H65" s="66">
        <f t="shared" si="5"/>
        <v>10.674825192730367</v>
      </c>
    </row>
    <row r="66" spans="2:8" x14ac:dyDescent="0.25">
      <c r="B66" s="65">
        <f t="shared" si="6"/>
        <v>4.8000000000000036E-2</v>
      </c>
      <c r="C66" s="28">
        <f t="shared" si="0"/>
        <v>0.26553468707624689</v>
      </c>
      <c r="D66" s="61">
        <f t="shared" si="7"/>
        <v>878461003.76719272</v>
      </c>
      <c r="E66" s="62">
        <f t="shared" si="3"/>
        <v>1544102187.8361726</v>
      </c>
      <c r="F66" s="64">
        <f t="shared" si="4"/>
        <v>3.5342842188087724</v>
      </c>
      <c r="G66" s="64">
        <f t="shared" si="2"/>
        <v>7.0685684376175448</v>
      </c>
      <c r="H66" s="66">
        <f t="shared" si="5"/>
        <v>10.602852656426318</v>
      </c>
    </row>
    <row r="67" spans="2:8" x14ac:dyDescent="0.25">
      <c r="B67" s="65">
        <f t="shared" si="6"/>
        <v>4.9000000000000037E-2</v>
      </c>
      <c r="C67" s="28">
        <f t="shared" si="0"/>
        <v>0.26786116833717577</v>
      </c>
      <c r="D67" s="61">
        <f t="shared" si="7"/>
        <v>893161156.01852679</v>
      </c>
      <c r="E67" s="62">
        <f t="shared" si="3"/>
        <v>1554446739.4204447</v>
      </c>
      <c r="F67" s="64">
        <f t="shared" si="4"/>
        <v>3.510764220028642</v>
      </c>
      <c r="G67" s="64">
        <f t="shared" si="2"/>
        <v>7.0215284400572839</v>
      </c>
      <c r="H67" s="66">
        <f t="shared" si="5"/>
        <v>10.532292660085925</v>
      </c>
    </row>
    <row r="68" spans="2:8" x14ac:dyDescent="0.25">
      <c r="B68" s="65">
        <f t="shared" si="6"/>
        <v>5.0000000000000037E-2</v>
      </c>
      <c r="C68" s="28">
        <f t="shared" si="0"/>
        <v>0.27015621187164252</v>
      </c>
      <c r="D68" s="61">
        <f t="shared" si="7"/>
        <v>907768811.46053052</v>
      </c>
      <c r="E68" s="62">
        <f t="shared" si="3"/>
        <v>1564726200.6574101</v>
      </c>
      <c r="F68" s="64">
        <f t="shared" si="4"/>
        <v>3.4877002713986855</v>
      </c>
      <c r="G68" s="64">
        <f t="shared" si="2"/>
        <v>6.9754005427973711</v>
      </c>
      <c r="H68" s="66">
        <f t="shared" si="5"/>
        <v>10.463100814196057</v>
      </c>
    </row>
    <row r="69" spans="2:8" x14ac:dyDescent="0.25">
      <c r="B69" s="65">
        <f t="shared" si="6"/>
        <v>5.1000000000000038E-2</v>
      </c>
      <c r="C69" s="28">
        <f t="shared" si="0"/>
        <v>0.27242077855326496</v>
      </c>
      <c r="D69" s="61">
        <f t="shared" si="7"/>
        <v>922285495.2479732</v>
      </c>
      <c r="E69" s="62">
        <f t="shared" si="3"/>
        <v>1574941644.8041291</v>
      </c>
      <c r="F69" s="64">
        <f t="shared" si="4"/>
        <v>3.4650782222322856</v>
      </c>
      <c r="G69" s="64">
        <f t="shared" si="2"/>
        <v>6.9301564444645711</v>
      </c>
      <c r="H69" s="66">
        <f t="shared" si="5"/>
        <v>10.395234666696856</v>
      </c>
    </row>
    <row r="70" spans="2:8" x14ac:dyDescent="0.25">
      <c r="B70" s="65">
        <f t="shared" si="6"/>
        <v>5.2000000000000039E-2</v>
      </c>
      <c r="C70" s="28">
        <f t="shared" si="0"/>
        <v>0.27465578213158887</v>
      </c>
      <c r="D70" s="61">
        <f t="shared" si="7"/>
        <v>936712683.74202943</v>
      </c>
      <c r="E70" s="62">
        <f t="shared" si="3"/>
        <v>1585094110.7814281</v>
      </c>
      <c r="F70" s="64">
        <f t="shared" si="4"/>
        <v>3.4428845313210559</v>
      </c>
      <c r="G70" s="64">
        <f t="shared" si="2"/>
        <v>6.8857690626421117</v>
      </c>
      <c r="H70" s="66">
        <f t="shared" si="5"/>
        <v>10.328653593963168</v>
      </c>
    </row>
    <row r="71" spans="2:8" x14ac:dyDescent="0.25">
      <c r="B71" s="65">
        <f t="shared" si="6"/>
        <v>5.300000000000004E-2</v>
      </c>
      <c r="C71" s="28">
        <f t="shared" si="0"/>
        <v>0.2768620923962013</v>
      </c>
      <c r="D71" s="61">
        <f t="shared" si="7"/>
        <v>951051806.92471576</v>
      </c>
      <c r="E71" s="62">
        <f t="shared" si="3"/>
        <v>1595184604.8729482</v>
      </c>
      <c r="F71" s="64">
        <f t="shared" si="4"/>
        <v>3.4211062331134654</v>
      </c>
      <c r="G71" s="64">
        <f t="shared" si="2"/>
        <v>6.8422124662269308</v>
      </c>
      <c r="H71" s="66">
        <f t="shared" si="5"/>
        <v>10.263318699340395</v>
      </c>
    </row>
    <row r="72" spans="2:8" x14ac:dyDescent="0.25">
      <c r="B72" s="65">
        <f t="shared" si="6"/>
        <v>5.4000000000000041E-2</v>
      </c>
      <c r="C72" s="28">
        <f t="shared" si="0"/>
        <v>0.27904053807307011</v>
      </c>
      <c r="D72" s="61">
        <f t="shared" si="7"/>
        <v>965304250.65136778</v>
      </c>
      <c r="E72" s="62">
        <f t="shared" si="3"/>
        <v>1605214102.3102217</v>
      </c>
      <c r="F72" s="64">
        <f t="shared" si="4"/>
        <v>3.399730906203323</v>
      </c>
      <c r="G72" s="64">
        <f t="shared" si="2"/>
        <v>6.7994618124066459</v>
      </c>
      <c r="H72" s="66">
        <f t="shared" si="5"/>
        <v>10.199192718609968</v>
      </c>
    </row>
    <row r="73" spans="2:8" x14ac:dyDescent="0.25">
      <c r="B73" s="65">
        <f t="shared" si="6"/>
        <v>5.5000000000000042E-2</v>
      </c>
      <c r="C73" s="28">
        <f t="shared" si="0"/>
        <v>0.28119190948028489</v>
      </c>
      <c r="D73" s="61">
        <f t="shared" si="7"/>
        <v>979471358.75480819</v>
      </c>
      <c r="E73" s="62">
        <f t="shared" si="3"/>
        <v>1615183548.7533836</v>
      </c>
      <c r="F73" s="64">
        <f t="shared" si="4"/>
        <v>3.3787466439399312</v>
      </c>
      <c r="G73" s="64">
        <f t="shared" si="2"/>
        <v>6.7574932878798624</v>
      </c>
      <c r="H73" s="66">
        <f t="shared" si="5"/>
        <v>10.136239931819794</v>
      </c>
    </row>
    <row r="74" spans="2:8" x14ac:dyDescent="0.25">
      <c r="B74" s="65">
        <f t="shared" si="6"/>
        <v>5.6000000000000043E-2</v>
      </c>
      <c r="C74" s="28">
        <f t="shared" si="0"/>
        <v>0.28331696096717601</v>
      </c>
      <c r="D74" s="61">
        <f t="shared" si="7"/>
        <v>993554435.01346743</v>
      </c>
      <c r="E74" s="62">
        <f t="shared" si="3"/>
        <v>1625093861.6761436</v>
      </c>
      <c r="F74" s="64">
        <f t="shared" si="4"/>
        <v>3.3581420269896007</v>
      </c>
      <c r="G74" s="64">
        <f t="shared" si="2"/>
        <v>6.7162840539792015</v>
      </c>
      <c r="H74" s="66">
        <f t="shared" si="5"/>
        <v>10.074426080968802</v>
      </c>
    </row>
    <row r="75" spans="2:8" x14ac:dyDescent="0.25">
      <c r="B75" s="65">
        <f t="shared" si="6"/>
        <v>5.7000000000000044E-2</v>
      </c>
      <c r="C75" s="28">
        <f t="shared" si="0"/>
        <v>0.28541641315801447</v>
      </c>
      <c r="D75" s="61">
        <f t="shared" si="7"/>
        <v>1007554744.994516</v>
      </c>
      <c r="E75" s="62">
        <f t="shared" si="3"/>
        <v>1634945931.6628075</v>
      </c>
      <c r="F75" s="64">
        <f t="shared" si="4"/>
        <v>3.3379060976941224</v>
      </c>
      <c r="G75" s="64">
        <f t="shared" si="2"/>
        <v>6.6758121953882448</v>
      </c>
      <c r="H75" s="66">
        <f t="shared" si="5"/>
        <v>10.013718293082366</v>
      </c>
    </row>
    <row r="76" spans="2:8" x14ac:dyDescent="0.25">
      <c r="B76" s="65">
        <f t="shared" si="6"/>
        <v>5.8000000000000045E-2</v>
      </c>
      <c r="C76" s="28">
        <f t="shared" si="0"/>
        <v>0.28749095501908595</v>
      </c>
      <c r="D76" s="61">
        <f t="shared" si="7"/>
        <v>1021473517.7819816</v>
      </c>
      <c r="E76" s="62">
        <f t="shared" si="3"/>
        <v>1644740623.6243572</v>
      </c>
      <c r="F76" s="64">
        <f t="shared" si="4"/>
        <v>3.3180283360860652</v>
      </c>
      <c r="G76" s="64">
        <f t="shared" si="2"/>
        <v>6.6360566721721304</v>
      </c>
      <c r="H76" s="66">
        <f t="shared" si="5"/>
        <v>9.9540850082581951</v>
      </c>
    </row>
    <row r="77" spans="2:8" x14ac:dyDescent="0.25">
      <c r="B77" s="65">
        <f t="shared" si="6"/>
        <v>5.9000000000000045E-2</v>
      </c>
      <c r="C77" s="28">
        <f t="shared" si="0"/>
        <v>0.28954124576583479</v>
      </c>
      <c r="D77" s="61">
        <f t="shared" si="7"/>
        <v>1035311947.598874</v>
      </c>
      <c r="E77" s="62">
        <f t="shared" si="3"/>
        <v>1654478777.9399483</v>
      </c>
      <c r="F77" s="64">
        <f t="shared" si="4"/>
        <v>3.2984986374334526</v>
      </c>
      <c r="G77" s="64">
        <f t="shared" si="2"/>
        <v>6.5969972748669052</v>
      </c>
      <c r="H77" s="66">
        <f t="shared" si="5"/>
        <v>9.8954959123003583</v>
      </c>
    </row>
    <row r="78" spans="2:8" x14ac:dyDescent="0.25">
      <c r="B78" s="65">
        <f t="shared" si="6"/>
        <v>6.0000000000000046E-2</v>
      </c>
      <c r="C78" s="28">
        <f t="shared" si="0"/>
        <v>0.29156791662493897</v>
      </c>
      <c r="D78" s="61">
        <f t="shared" si="7"/>
        <v>1049071195.3314971</v>
      </c>
      <c r="E78" s="62">
        <f t="shared" si="3"/>
        <v>1664161211.529572</v>
      </c>
      <c r="F78" s="64">
        <f t="shared" si="4"/>
        <v>3.2793072911977963</v>
      </c>
      <c r="G78" s="64">
        <f t="shared" si="2"/>
        <v>6.5586145823955926</v>
      </c>
      <c r="H78" s="66">
        <f t="shared" si="5"/>
        <v>9.8379218735933893</v>
      </c>
    </row>
    <row r="79" spans="2:8" x14ac:dyDescent="0.25">
      <c r="B79" s="65">
        <f t="shared" si="6"/>
        <v>6.1000000000000047E-2</v>
      </c>
      <c r="C79" s="28">
        <f t="shared" si="0"/>
        <v>0.29357157246457316</v>
      </c>
      <c r="D79" s="61">
        <f t="shared" si="7"/>
        <v>1062752389.9633567</v>
      </c>
      <c r="E79" s="62">
        <f t="shared" si="3"/>
        <v>1673788718.8631029</v>
      </c>
      <c r="F79" s="64">
        <f t="shared" si="4"/>
        <v>3.2604449612997</v>
      </c>
      <c r="G79" s="64">
        <f t="shared" si="2"/>
        <v>6.5208899225993999</v>
      </c>
      <c r="H79" s="66">
        <f t="shared" si="5"/>
        <v>9.781334883899099</v>
      </c>
    </row>
    <row r="80" spans="2:8" x14ac:dyDescent="0.25">
      <c r="B80" s="65">
        <f t="shared" si="6"/>
        <v>6.2000000000000048E-2</v>
      </c>
      <c r="C80" s="28">
        <f t="shared" si="0"/>
        <v>0.29555279330470918</v>
      </c>
      <c r="D80" s="61">
        <f t="shared" si="7"/>
        <v>1076356629.9254198</v>
      </c>
      <c r="E80" s="62">
        <f t="shared" si="3"/>
        <v>1683362072.9104805</v>
      </c>
      <c r="F80" s="64">
        <f t="shared" si="4"/>
        <v>3.2419026675954439</v>
      </c>
      <c r="G80" s="64">
        <f t="shared" si="2"/>
        <v>6.4838053351908878</v>
      </c>
      <c r="H80" s="66">
        <f t="shared" si="5"/>
        <v>9.7257080027863321</v>
      </c>
    </row>
    <row r="81" spans="2:8" x14ac:dyDescent="0.25">
      <c r="B81" s="65">
        <f t="shared" si="6"/>
        <v>6.3000000000000042E-2</v>
      </c>
      <c r="C81" s="28">
        <f t="shared" si="0"/>
        <v>0.2975121357180644</v>
      </c>
      <c r="D81" s="61">
        <f t="shared" si="7"/>
        <v>1089884984.3688543</v>
      </c>
      <c r="E81" s="62">
        <f t="shared" si="3"/>
        <v>1692882026.0373418</v>
      </c>
      <c r="F81" s="64">
        <f t="shared" si="4"/>
        <v>3.223671768476267</v>
      </c>
      <c r="G81" s="64">
        <f t="shared" si="2"/>
        <v>6.447343536952534</v>
      </c>
      <c r="H81" s="66">
        <f t="shared" si="5"/>
        <v>9.6710153054288011</v>
      </c>
    </row>
    <row r="82" spans="2:8" x14ac:dyDescent="0.25">
      <c r="B82" s="65">
        <f t="shared" si="6"/>
        <v>6.4000000000000043E-2</v>
      </c>
      <c r="C82" s="28">
        <f t="shared" si="0"/>
        <v>0.29945013413121757</v>
      </c>
      <c r="D82" s="61">
        <f t="shared" si="7"/>
        <v>1103338494.3658547</v>
      </c>
      <c r="E82" s="62">
        <f t="shared" si="3"/>
        <v>1702349310.8500459</v>
      </c>
      <c r="F82" s="64">
        <f t="shared" si="4"/>
        <v>3.2057439445095164</v>
      </c>
      <c r="G82" s="64">
        <f t="shared" si="2"/>
        <v>6.4114878890190328</v>
      </c>
      <c r="H82" s="66">
        <f t="shared" si="5"/>
        <v>9.6172318335285496</v>
      </c>
    </row>
    <row r="83" spans="2:8" x14ac:dyDescent="0.25">
      <c r="B83" s="65">
        <f t="shared" si="6"/>
        <v>6.5000000000000044E-2</v>
      </c>
      <c r="C83" s="28">
        <f t="shared" si="0"/>
        <v>0.3013673020344475</v>
      </c>
      <c r="D83" s="61">
        <f t="shared" si="7"/>
        <v>1116718174.0436699</v>
      </c>
      <c r="E83" s="62">
        <f t="shared" si="3"/>
        <v>1711764640.9936936</v>
      </c>
      <c r="F83" s="64">
        <f t="shared" si="4"/>
        <v>3.1881111830476168</v>
      </c>
      <c r="G83" s="64">
        <f t="shared" si="2"/>
        <v>6.3762223660952335</v>
      </c>
      <c r="H83" s="66">
        <f t="shared" si="5"/>
        <v>9.5643335491428498</v>
      </c>
    </row>
    <row r="84" spans="2:8" x14ac:dyDescent="0.25">
      <c r="B84" s="65">
        <f t="shared" si="6"/>
        <v>6.6000000000000045E-2</v>
      </c>
      <c r="C84" s="28">
        <f t="shared" si="0"/>
        <v>0.30326413310799638</v>
      </c>
      <c r="D84" s="61">
        <f t="shared" si="7"/>
        <v>1130025011.656503</v>
      </c>
      <c r="E84" s="62">
        <f t="shared" si="3"/>
        <v>1721128711.9064279</v>
      </c>
      <c r="F84" s="64">
        <f t="shared" si="4"/>
        <v>3.1707657637368958</v>
      </c>
      <c r="G84" s="64">
        <f t="shared" si="2"/>
        <v>6.3415315274737916</v>
      </c>
      <c r="H84" s="66">
        <f t="shared" si="5"/>
        <v>9.5122972912106878</v>
      </c>
    </row>
    <row r="85" spans="2:8" x14ac:dyDescent="0.25">
      <c r="B85" s="65">
        <f t="shared" si="6"/>
        <v>6.7000000000000046E-2</v>
      </c>
      <c r="C85" s="28">
        <f t="shared" si="0"/>
        <v>0.30514110227170566</v>
      </c>
      <c r="D85" s="61">
        <f t="shared" si="7"/>
        <v>1143259970.5995746</v>
      </c>
      <c r="E85" s="62">
        <f t="shared" si="3"/>
        <v>1730442201.5330338</v>
      </c>
      <c r="F85" s="64">
        <f t="shared" si="4"/>
        <v>3.1537002448638587</v>
      </c>
      <c r="G85" s="64">
        <f t="shared" si="2"/>
        <v>6.3074004897277174</v>
      </c>
      <c r="H85" s="66">
        <f t="shared" si="5"/>
        <v>9.4611007345915752</v>
      </c>
    </row>
    <row r="86" spans="2:8" x14ac:dyDescent="0.25">
      <c r="B86" s="65">
        <f t="shared" si="6"/>
        <v>6.8000000000000047E-2</v>
      </c>
      <c r="C86" s="28">
        <f t="shared" ref="C86:C149" si="8">B86*(-1+(1+(2/(B86)))^(1/2))</f>
        <v>0.30699866666429637</v>
      </c>
      <c r="D86" s="61">
        <f t="shared" ref="D86:D117" si="9">(B86*(1-C86)*(1-(C86/3)))*$B$9*$B$12^3</f>
        <v>1156423990.3692758</v>
      </c>
      <c r="E86" s="62">
        <f t="shared" ref="E86:E149" si="10">($F$15/$F$14)^3*$F$12+((1-($F$15/$F$14)^3)*D86)</f>
        <v>1739705771.0006013</v>
      </c>
      <c r="F86" s="64">
        <f t="shared" si="4"/>
        <v>3.1369074504815204</v>
      </c>
      <c r="G86" s="64">
        <f t="shared" ref="G86:G149" si="11">$F$19*F86</f>
        <v>6.2738149009630408</v>
      </c>
      <c r="H86" s="66">
        <f t="shared" si="5"/>
        <v>9.4107223514445622</v>
      </c>
    </row>
    <row r="87" spans="2:8" x14ac:dyDescent="0.25">
      <c r="B87" s="65">
        <f t="shared" si="6"/>
        <v>6.9000000000000047E-2</v>
      </c>
      <c r="C87" s="28">
        <f t="shared" si="8"/>
        <v>0.30883726655797211</v>
      </c>
      <c r="D87" s="61">
        <f t="shared" si="9"/>
        <v>1169517987.4730194</v>
      </c>
      <c r="E87" s="62">
        <f t="shared" si="10"/>
        <v>1748920065.2587914</v>
      </c>
      <c r="F87" s="64">
        <f t="shared" ref="F87:F150" si="12">(5*($F$1)*($B$1*1000)^4)/(384*$F$4*E87)</f>
        <v>3.1203804582629431</v>
      </c>
      <c r="G87" s="64">
        <f t="shared" si="11"/>
        <v>6.2407609165258862</v>
      </c>
      <c r="H87" s="66">
        <f t="shared" ref="H87:H150" si="13">F87+G87</f>
        <v>9.3611413747888292</v>
      </c>
    </row>
    <row r="88" spans="2:8" x14ac:dyDescent="0.25">
      <c r="B88" s="65">
        <f t="shared" ref="B88:B151" si="14">B87+0.001</f>
        <v>7.0000000000000048E-2</v>
      </c>
      <c r="C88" s="28">
        <f t="shared" si="8"/>
        <v>0.31065732621348568</v>
      </c>
      <c r="D88" s="61">
        <f t="shared" si="9"/>
        <v>1182542856.2921121</v>
      </c>
      <c r="E88" s="62">
        <f t="shared" si="10"/>
        <v>1758085713.6870418</v>
      </c>
      <c r="F88" s="64">
        <f t="shared" si="12"/>
        <v>3.1041125880333165</v>
      </c>
      <c r="G88" s="64">
        <f t="shared" si="11"/>
        <v>6.2082251760666329</v>
      </c>
      <c r="H88" s="66">
        <f t="shared" si="13"/>
        <v>9.312337764099949</v>
      </c>
    </row>
    <row r="89" spans="2:8" x14ac:dyDescent="0.25">
      <c r="B89" s="65">
        <f t="shared" si="14"/>
        <v>7.1000000000000049E-2</v>
      </c>
      <c r="C89" s="28">
        <f t="shared" si="8"/>
        <v>0.31245925468033769</v>
      </c>
      <c r="D89" s="61">
        <f t="shared" si="9"/>
        <v>1195499469.9006965</v>
      </c>
      <c r="E89" s="62">
        <f t="shared" si="10"/>
        <v>1767203330.6708603</v>
      </c>
      <c r="F89" s="64">
        <f t="shared" si="12"/>
        <v>3.0880973909356553</v>
      </c>
      <c r="G89" s="64">
        <f t="shared" si="11"/>
        <v>6.1761947818713105</v>
      </c>
      <c r="H89" s="66">
        <f t="shared" si="13"/>
        <v>9.2642921728069663</v>
      </c>
    </row>
    <row r="90" spans="2:8" x14ac:dyDescent="0.25">
      <c r="B90" s="65">
        <f t="shared" si="14"/>
        <v>7.200000000000005E-2</v>
      </c>
      <c r="C90" s="28">
        <f t="shared" si="8"/>
        <v>0.31424344654634601</v>
      </c>
      <c r="D90" s="61">
        <f t="shared" si="9"/>
        <v>1208388680.8435862</v>
      </c>
      <c r="E90" s="62">
        <f t="shared" si="10"/>
        <v>1776273516.1491902</v>
      </c>
      <c r="F90" s="64">
        <f t="shared" si="12"/>
        <v>3.072328639188652</v>
      </c>
      <c r="G90" s="64">
        <f t="shared" si="11"/>
        <v>6.1446572783773039</v>
      </c>
      <c r="H90" s="66">
        <f t="shared" si="13"/>
        <v>9.2169859175659568</v>
      </c>
    </row>
    <row r="91" spans="2:8" x14ac:dyDescent="0.25">
      <c r="B91" s="65">
        <f t="shared" si="14"/>
        <v>7.3000000000000051E-2</v>
      </c>
      <c r="C91" s="28">
        <f t="shared" si="8"/>
        <v>0.31601028264044645</v>
      </c>
      <c r="D91" s="61">
        <f t="shared" si="9"/>
        <v>1221211321.8755889</v>
      </c>
      <c r="E91" s="62">
        <f t="shared" si="10"/>
        <v>1785296856.1346736</v>
      </c>
      <c r="F91" s="64">
        <f t="shared" si="12"/>
        <v>3.0568003163983692</v>
      </c>
      <c r="G91" s="64">
        <f t="shared" si="11"/>
        <v>6.1136006327967385</v>
      </c>
      <c r="H91" s="66">
        <f t="shared" si="13"/>
        <v>9.1704009491951073</v>
      </c>
    </row>
    <row r="92" spans="2:8" x14ac:dyDescent="0.25">
      <c r="B92" s="65">
        <f t="shared" si="14"/>
        <v>7.4000000000000052E-2</v>
      </c>
      <c r="C92" s="28">
        <f t="shared" si="8"/>
        <v>0.3177601306922388</v>
      </c>
      <c r="D92" s="61">
        <f t="shared" si="9"/>
        <v>1233968206.6647265</v>
      </c>
      <c r="E92" s="62">
        <f t="shared" si="10"/>
        <v>1794273923.2085114</v>
      </c>
      <c r="F92" s="64">
        <f t="shared" si="12"/>
        <v>3.0415066083882976</v>
      </c>
      <c r="G92" s="64">
        <f t="shared" si="11"/>
        <v>6.0830132167765951</v>
      </c>
      <c r="H92" s="66">
        <f t="shared" si="13"/>
        <v>9.1245198251648922</v>
      </c>
    </row>
    <row r="93" spans="2:8" x14ac:dyDescent="0.25">
      <c r="B93" s="65">
        <f t="shared" si="14"/>
        <v>7.5000000000000053E-2</v>
      </c>
      <c r="C93" s="28">
        <f t="shared" si="8"/>
        <v>0.31949334595148754</v>
      </c>
      <c r="D93" s="61">
        <f t="shared" si="9"/>
        <v>1246660130.4615641</v>
      </c>
      <c r="E93" s="62">
        <f t="shared" si="10"/>
        <v>1803205276.9914708</v>
      </c>
      <c r="F93" s="64">
        <f t="shared" si="12"/>
        <v>3.026441894514984</v>
      </c>
      <c r="G93" s="64">
        <f t="shared" si="11"/>
        <v>6.052883789029968</v>
      </c>
      <c r="H93" s="66">
        <f t="shared" si="13"/>
        <v>9.0793256835449512</v>
      </c>
    </row>
    <row r="94" spans="2:8" x14ac:dyDescent="0.25">
      <c r="B94" s="65">
        <f t="shared" si="14"/>
        <v>7.6000000000000054E-2</v>
      </c>
      <c r="C94" s="28">
        <f t="shared" si="8"/>
        <v>0.32121027177050704</v>
      </c>
      <c r="D94" s="61">
        <f t="shared" si="9"/>
        <v>1259287870.7367134</v>
      </c>
      <c r="E94" s="62">
        <f t="shared" si="10"/>
        <v>1812091464.5925021</v>
      </c>
      <c r="F94" s="64">
        <f t="shared" si="12"/>
        <v>3.0116007394387814</v>
      </c>
      <c r="G94" s="64">
        <f t="shared" si="11"/>
        <v>6.0232014788775627</v>
      </c>
      <c r="H94" s="66">
        <f t="shared" si="13"/>
        <v>9.0348022183163437</v>
      </c>
    </row>
    <row r="95" spans="2:8" x14ac:dyDescent="0.25">
      <c r="B95" s="65">
        <f t="shared" si="14"/>
        <v>7.7000000000000055E-2</v>
      </c>
      <c r="C95" s="28">
        <f t="shared" si="8"/>
        <v>0.32291124015211181</v>
      </c>
      <c r="D95" s="61">
        <f t="shared" si="9"/>
        <v>1271852187.7884188</v>
      </c>
      <c r="E95" s="62">
        <f t="shared" si="10"/>
        <v>1820933021.0362945</v>
      </c>
      <c r="F95" s="64">
        <f t="shared" si="12"/>
        <v>2.9969778853215217</v>
      </c>
      <c r="G95" s="64">
        <f t="shared" si="11"/>
        <v>5.9939557706430433</v>
      </c>
      <c r="H95" s="66">
        <f t="shared" si="13"/>
        <v>8.9909336559645645</v>
      </c>
    </row>
    <row r="96" spans="2:8" x14ac:dyDescent="0.25">
      <c r="B96" s="65">
        <f t="shared" si="14"/>
        <v>7.8000000000000055E-2</v>
      </c>
      <c r="C96" s="28">
        <f t="shared" si="8"/>
        <v>0.32459657226558708</v>
      </c>
      <c r="D96" s="61">
        <f t="shared" si="9"/>
        <v>1284353825.3219869</v>
      </c>
      <c r="E96" s="62">
        <f t="shared" si="10"/>
        <v>1829730469.6710277</v>
      </c>
      <c r="F96" s="64">
        <f t="shared" si="12"/>
        <v>2.9825682444249102</v>
      </c>
      <c r="G96" s="64">
        <f t="shared" si="11"/>
        <v>5.9651364888498204</v>
      </c>
      <c r="H96" s="66">
        <f t="shared" si="13"/>
        <v>8.9477047332747297</v>
      </c>
    </row>
    <row r="97" spans="2:8" x14ac:dyDescent="0.25">
      <c r="B97" s="65">
        <f t="shared" si="14"/>
        <v>7.9000000000000056E-2</v>
      </c>
      <c r="C97" s="28">
        <f t="shared" si="8"/>
        <v>0.3262665789329291</v>
      </c>
      <c r="D97" s="61">
        <f t="shared" si="9"/>
        <v>1296793511.0027153</v>
      </c>
      <c r="E97" s="62">
        <f t="shared" si="10"/>
        <v>1838484322.5574663</v>
      </c>
      <c r="F97" s="64">
        <f t="shared" si="12"/>
        <v>2.9683668920853159</v>
      </c>
      <c r="G97" s="64">
        <f t="shared" si="11"/>
        <v>5.9367337841706318</v>
      </c>
      <c r="H97" s="66">
        <f t="shared" si="13"/>
        <v>8.9051006762559481</v>
      </c>
    </row>
    <row r="98" spans="2:8" x14ac:dyDescent="0.25">
      <c r="B98" s="65">
        <f t="shared" si="14"/>
        <v>8.0000000000000057E-2</v>
      </c>
      <c r="C98" s="28">
        <f t="shared" si="8"/>
        <v>0.32792156108742287</v>
      </c>
      <c r="D98" s="61">
        <f t="shared" si="9"/>
        <v>1309171956.9838388</v>
      </c>
      <c r="E98" s="62">
        <f t="shared" si="10"/>
        <v>1847195080.8404791</v>
      </c>
      <c r="F98" s="64">
        <f t="shared" si="12"/>
        <v>2.9543690600423198</v>
      </c>
      <c r="G98" s="64">
        <f t="shared" si="11"/>
        <v>5.9087381200846396</v>
      </c>
      <c r="H98" s="66">
        <f t="shared" si="13"/>
        <v>8.8631071801269599</v>
      </c>
    </row>
    <row r="99" spans="2:8" x14ac:dyDescent="0.25">
      <c r="B99" s="65">
        <f t="shared" si="14"/>
        <v>8.1000000000000058E-2</v>
      </c>
      <c r="C99" s="28">
        <f t="shared" si="8"/>
        <v>0.32956181020645364</v>
      </c>
      <c r="D99" s="61">
        <f t="shared" si="9"/>
        <v>1321489860.410923</v>
      </c>
      <c r="E99" s="62">
        <f t="shared" si="10"/>
        <v>1855863235.1039829</v>
      </c>
      <c r="F99" s="64">
        <f t="shared" si="12"/>
        <v>2.9405701300999776</v>
      </c>
      <c r="G99" s="64">
        <f t="shared" si="11"/>
        <v>5.8811402601999552</v>
      </c>
      <c r="H99" s="66">
        <f t="shared" si="13"/>
        <v>8.8217103902999323</v>
      </c>
    </row>
    <row r="100" spans="2:8" x14ac:dyDescent="0.25">
      <c r="B100" s="65">
        <f t="shared" si="14"/>
        <v>8.2000000000000059E-2</v>
      </c>
      <c r="C100" s="28">
        <f t="shared" si="8"/>
        <v>0.3311876087203004</v>
      </c>
      <c r="D100" s="61">
        <f t="shared" si="9"/>
        <v>1333747903.904027</v>
      </c>
      <c r="E100" s="62">
        <f t="shared" si="10"/>
        <v>1864489265.7102413</v>
      </c>
      <c r="F100" s="64">
        <f t="shared" si="12"/>
        <v>2.9269656281011796</v>
      </c>
      <c r="G100" s="64">
        <f t="shared" si="11"/>
        <v>5.8539312562023591</v>
      </c>
      <c r="H100" s="66">
        <f t="shared" si="13"/>
        <v>8.7808968843035391</v>
      </c>
    </row>
    <row r="101" spans="2:8" x14ac:dyDescent="0.25">
      <c r="B101" s="65">
        <f t="shared" si="14"/>
        <v>8.300000000000006E-2</v>
      </c>
      <c r="C101" s="28">
        <f t="shared" si="8"/>
        <v>0.33279923039851828</v>
      </c>
      <c r="D101" s="61">
        <f t="shared" si="9"/>
        <v>1345946756.0188682</v>
      </c>
      <c r="E101" s="62">
        <f t="shared" si="10"/>
        <v>1873073643.1243887</v>
      </c>
      <c r="F101" s="64">
        <f t="shared" si="12"/>
        <v>2.9135512181968548</v>
      </c>
      <c r="G101" s="64">
        <f t="shared" si="11"/>
        <v>5.8271024363937096</v>
      </c>
      <c r="H101" s="66">
        <f t="shared" si="13"/>
        <v>8.7406536545905649</v>
      </c>
    </row>
    <row r="102" spans="2:8" x14ac:dyDescent="0.25">
      <c r="B102" s="65">
        <f t="shared" si="14"/>
        <v>8.4000000000000061E-2</v>
      </c>
      <c r="C102" s="28">
        <f t="shared" si="8"/>
        <v>0.334396940715393</v>
      </c>
      <c r="D102" s="61">
        <f t="shared" si="9"/>
        <v>1358087071.6881504</v>
      </c>
      <c r="E102" s="62">
        <f t="shared" si="10"/>
        <v>1881616828.2249947</v>
      </c>
      <c r="F102" s="64">
        <f t="shared" si="12"/>
        <v>2.9003226973929501</v>
      </c>
      <c r="G102" s="64">
        <f t="shared" si="11"/>
        <v>5.8006453947859002</v>
      </c>
      <c r="H102" s="66">
        <f t="shared" si="13"/>
        <v>8.7009680921788508</v>
      </c>
    </row>
    <row r="103" spans="2:8" x14ac:dyDescent="0.25">
      <c r="B103" s="65">
        <f t="shared" si="14"/>
        <v>8.5000000000000062E-2</v>
      </c>
      <c r="C103" s="28">
        <f t="shared" si="8"/>
        <v>0.33598099719583557</v>
      </c>
      <c r="D103" s="61">
        <f t="shared" si="9"/>
        <v>1370169492.6441183</v>
      </c>
      <c r="E103" s="62">
        <f t="shared" si="10"/>
        <v>1890119272.6014166</v>
      </c>
      <c r="F103" s="64">
        <f t="shared" si="12"/>
        <v>2.8872759903593153</v>
      </c>
      <c r="G103" s="64">
        <f t="shared" si="11"/>
        <v>5.7745519807186305</v>
      </c>
      <c r="H103" s="66">
        <f t="shared" si="13"/>
        <v>8.6618279710779458</v>
      </c>
    </row>
    <row r="104" spans="2:8" x14ac:dyDescent="0.25">
      <c r="B104" s="65">
        <f t="shared" si="14"/>
        <v>8.6000000000000063E-2</v>
      </c>
      <c r="C104" s="28">
        <f t="shared" si="8"/>
        <v>0.33755164974298013</v>
      </c>
      <c r="D104" s="61">
        <f t="shared" si="9"/>
        <v>1382194647.8233607</v>
      </c>
      <c r="E104" s="62">
        <f t="shared" si="10"/>
        <v>1898581418.8386612</v>
      </c>
      <c r="F104" s="64">
        <f t="shared" si="12"/>
        <v>2.8744071444856152</v>
      </c>
      <c r="G104" s="64">
        <f t="shared" si="11"/>
        <v>5.7488142889712304</v>
      </c>
      <c r="H104" s="66">
        <f t="shared" si="13"/>
        <v>8.6232214334568447</v>
      </c>
    </row>
    <row r="105" spans="2:8" x14ac:dyDescent="0.25">
      <c r="B105" s="65">
        <f t="shared" si="14"/>
        <v>8.7000000000000063E-2</v>
      </c>
      <c r="C105" s="28">
        <f t="shared" si="8"/>
        <v>0.33910914094865419</v>
      </c>
      <c r="D105" s="61">
        <f t="shared" si="9"/>
        <v>1394163153.7547855</v>
      </c>
      <c r="E105" s="62">
        <f t="shared" si="10"/>
        <v>1907003700.7904046</v>
      </c>
      <c r="F105" s="64">
        <f t="shared" si="12"/>
        <v>2.8617123251704091</v>
      </c>
      <c r="G105" s="64">
        <f t="shared" si="11"/>
        <v>5.7234246503408182</v>
      </c>
      <c r="H105" s="66">
        <f t="shared" si="13"/>
        <v>8.5851369755112277</v>
      </c>
    </row>
    <row r="106" spans="2:8" x14ac:dyDescent="0.25">
      <c r="B106" s="65">
        <f t="shared" si="14"/>
        <v>8.8000000000000064E-2</v>
      </c>
      <c r="C106" s="28">
        <f t="shared" si="8"/>
        <v>0.34065370638780212</v>
      </c>
      <c r="D106" s="61">
        <f t="shared" si="9"/>
        <v>1406075614.9316683</v>
      </c>
      <c r="E106" s="62">
        <f t="shared" si="10"/>
        <v>1915386543.8408036</v>
      </c>
      <c r="F106" s="64">
        <f t="shared" si="12"/>
        <v>2.8491878113304021</v>
      </c>
      <c r="G106" s="64">
        <f t="shared" si="11"/>
        <v>5.6983756226608042</v>
      </c>
      <c r="H106" s="66">
        <f t="shared" si="13"/>
        <v>8.5475634339912059</v>
      </c>
    </row>
    <row r="107" spans="2:8" x14ac:dyDescent="0.25">
      <c r="B107" s="65">
        <f t="shared" si="14"/>
        <v>8.9000000000000065E-2</v>
      </c>
      <c r="C107" s="28">
        <f t="shared" si="8"/>
        <v>0.34218557489786239</v>
      </c>
      <c r="D107" s="61">
        <f t="shared" si="9"/>
        <v>1417932624.1685808</v>
      </c>
      <c r="E107" s="62">
        <f t="shared" si="10"/>
        <v>1923730365.1556678</v>
      </c>
      <c r="F107" s="64">
        <f t="shared" si="12"/>
        <v>2.8368299911177419</v>
      </c>
      <c r="G107" s="64">
        <f t="shared" si="11"/>
        <v>5.6736599822354838</v>
      </c>
      <c r="H107" s="66">
        <f t="shared" si="13"/>
        <v>8.5104899733532253</v>
      </c>
    </row>
    <row r="108" spans="2:8" x14ac:dyDescent="0.25">
      <c r="B108" s="65">
        <f t="shared" si="14"/>
        <v>9.0000000000000066E-2</v>
      </c>
      <c r="C108" s="28">
        <f t="shared" si="8"/>
        <v>0.3437049688440289</v>
      </c>
      <c r="D108" s="61">
        <f t="shared" si="9"/>
        <v>1429734762.9439867</v>
      </c>
      <c r="E108" s="62">
        <f t="shared" si="10"/>
        <v>1932035573.9235461</v>
      </c>
      <c r="F108" s="64">
        <f t="shared" si="12"/>
        <v>2.8246353578339636</v>
      </c>
      <c r="G108" s="64">
        <f t="shared" si="11"/>
        <v>5.6492707156679272</v>
      </c>
      <c r="H108" s="66">
        <f t="shared" si="13"/>
        <v>8.4739060735018903</v>
      </c>
    </row>
    <row r="109" spans="2:8" x14ac:dyDescent="0.25">
      <c r="B109" s="65">
        <f t="shared" si="14"/>
        <v>9.1000000000000067E-2</v>
      </c>
      <c r="C109" s="28">
        <f t="shared" si="8"/>
        <v>0.3452121043712566</v>
      </c>
      <c r="D109" s="61">
        <f t="shared" si="9"/>
        <v>1441482601.7292237</v>
      </c>
      <c r="E109" s="62">
        <f t="shared" si="10"/>
        <v>1940302571.5872316</v>
      </c>
      <c r="F109" s="64">
        <f t="shared" si="12"/>
        <v>2.8126005060299617</v>
      </c>
      <c r="G109" s="64">
        <f t="shared" si="11"/>
        <v>5.6252010120599234</v>
      </c>
      <c r="H109" s="66">
        <f t="shared" si="13"/>
        <v>8.4378015180898842</v>
      </c>
    </row>
    <row r="110" spans="2:8" x14ac:dyDescent="0.25">
      <c r="B110" s="65">
        <f t="shared" si="14"/>
        <v>9.2000000000000068E-2</v>
      </c>
      <c r="C110" s="28">
        <f t="shared" si="8"/>
        <v>0.34670719164381164</v>
      </c>
      <c r="D110" s="61">
        <f t="shared" si="9"/>
        <v>1453176700.3045588</v>
      </c>
      <c r="E110" s="62">
        <f t="shared" si="10"/>
        <v>1948531752.0661709</v>
      </c>
      <c r="F110" s="64">
        <f t="shared" si="12"/>
        <v>2.8007221277819632</v>
      </c>
      <c r="G110" s="64">
        <f t="shared" si="11"/>
        <v>5.6014442555639263</v>
      </c>
      <c r="H110" s="66">
        <f t="shared" si="13"/>
        <v>8.4021663833458895</v>
      </c>
    </row>
    <row r="111" spans="2:8" x14ac:dyDescent="0.25">
      <c r="B111" s="65">
        <f t="shared" si="14"/>
        <v>9.3000000000000069E-2</v>
      </c>
      <c r="C111" s="28">
        <f t="shared" si="8"/>
        <v>0.34819043507310998</v>
      </c>
      <c r="D111" s="61">
        <f t="shared" si="9"/>
        <v>1464817608.0629542</v>
      </c>
      <c r="E111" s="62">
        <f t="shared" si="10"/>
        <v>1956723501.970227</v>
      </c>
      <c r="F111" s="64">
        <f t="shared" si="12"/>
        <v>2.7889970091341603</v>
      </c>
      <c r="G111" s="64">
        <f t="shared" si="11"/>
        <v>5.5779940182683205</v>
      </c>
      <c r="H111" s="66">
        <f t="shared" si="13"/>
        <v>8.3669910274024808</v>
      </c>
    </row>
    <row r="112" spans="2:8" x14ac:dyDescent="0.25">
      <c r="B112" s="65">
        <f t="shared" si="14"/>
        <v>9.400000000000007E-2</v>
      </c>
      <c r="C112" s="28">
        <f t="shared" si="8"/>
        <v>0.3496620335345364</v>
      </c>
      <c r="D112" s="61">
        <f t="shared" si="9"/>
        <v>1476405864.3021483</v>
      </c>
      <c r="E112" s="62">
        <f t="shared" si="10"/>
        <v>1964878200.8052154</v>
      </c>
      <c r="F112" s="64">
        <f t="shared" si="12"/>
        <v>2.7774220266991922</v>
      </c>
      <c r="G112" s="64">
        <f t="shared" si="11"/>
        <v>5.5548440533983845</v>
      </c>
      <c r="H112" s="66">
        <f t="shared" si="13"/>
        <v>8.3322660800975772</v>
      </c>
    </row>
    <row r="113" spans="2:8" x14ac:dyDescent="0.25">
      <c r="B113" s="65">
        <f t="shared" si="14"/>
        <v>9.500000000000007E-2</v>
      </c>
      <c r="C113" s="28">
        <f t="shared" si="8"/>
        <v>0.35112218057388733</v>
      </c>
      <c r="D113" s="61">
        <f t="shared" si="9"/>
        <v>1487941998.5056169</v>
      </c>
      <c r="E113" s="62">
        <f t="shared" si="10"/>
        <v>1972996221.1706192</v>
      </c>
      <c r="F113" s="64">
        <f t="shared" si="12"/>
        <v>2.7659941444082228</v>
      </c>
      <c r="G113" s="64">
        <f t="shared" si="11"/>
        <v>5.5319882888164456</v>
      </c>
      <c r="H113" s="66">
        <f t="shared" si="13"/>
        <v>8.2979824332246679</v>
      </c>
    </row>
    <row r="114" spans="2:8" x14ac:dyDescent="0.25">
      <c r="B114" s="65">
        <f t="shared" si="14"/>
        <v>9.6000000000000071E-2</v>
      </c>
      <c r="C114" s="28">
        <f t="shared" si="8"/>
        <v>0.35257106460403809</v>
      </c>
      <c r="D114" s="61">
        <f t="shared" si="9"/>
        <v>1499426530.6129534</v>
      </c>
      <c r="E114" s="62">
        <f t="shared" si="10"/>
        <v>1981077928.949856</v>
      </c>
      <c r="F114" s="64">
        <f t="shared" si="12"/>
        <v>2.7547104104028484</v>
      </c>
      <c r="G114" s="64">
        <f t="shared" si="11"/>
        <v>5.5094208208056967</v>
      </c>
      <c r="H114" s="66">
        <f t="shared" si="13"/>
        <v>8.2641312312085446</v>
      </c>
    </row>
    <row r="115" spans="2:8" x14ac:dyDescent="0.25">
      <c r="B115" s="65">
        <f t="shared" si="14"/>
        <v>9.7000000000000072E-2</v>
      </c>
      <c r="C115" s="28">
        <f t="shared" si="8"/>
        <v>0.35400886909239387</v>
      </c>
      <c r="D115" s="61">
        <f t="shared" si="9"/>
        <v>1510859971.2801623</v>
      </c>
      <c r="E115" s="62">
        <f t="shared" si="10"/>
        <v>1989123683.4934475</v>
      </c>
      <c r="F115" s="64">
        <f t="shared" si="12"/>
        <v>2.7435679540615459</v>
      </c>
      <c r="G115" s="64">
        <f t="shared" si="11"/>
        <v>5.4871359081230917</v>
      </c>
      <c r="H115" s="66">
        <f t="shared" si="13"/>
        <v>8.2307038621846367</v>
      </c>
    </row>
    <row r="116" spans="2:8" x14ac:dyDescent="0.25">
      <c r="B116" s="65">
        <f t="shared" si="14"/>
        <v>9.8000000000000073E-2</v>
      </c>
      <c r="C116" s="28">
        <f t="shared" si="8"/>
        <v>0.35543577273964622</v>
      </c>
      <c r="D116" s="61">
        <f t="shared" si="9"/>
        <v>1522242822.1303496</v>
      </c>
      <c r="E116" s="62">
        <f t="shared" si="10"/>
        <v>1997133837.7954311</v>
      </c>
      <c r="F116" s="64">
        <f t="shared" si="12"/>
        <v>2.7325639831537822</v>
      </c>
      <c r="G116" s="64">
        <f t="shared" si="11"/>
        <v>5.4651279663075645</v>
      </c>
      <c r="H116" s="66">
        <f t="shared" si="13"/>
        <v>8.1976919494613476</v>
      </c>
    </row>
    <row r="117" spans="2:8" x14ac:dyDescent="0.25">
      <c r="B117" s="65">
        <f t="shared" si="14"/>
        <v>9.9000000000000074E-2</v>
      </c>
      <c r="C117" s="28">
        <f t="shared" si="8"/>
        <v>0.35685194965032246</v>
      </c>
      <c r="D117" s="61">
        <f t="shared" si="9"/>
        <v>1533575575.9952519</v>
      </c>
      <c r="E117" s="62">
        <f t="shared" si="10"/>
        <v>2005108738.6633253</v>
      </c>
      <c r="F117" s="64">
        <f t="shared" si="12"/>
        <v>2.7216957811153453</v>
      </c>
      <c r="G117" s="64">
        <f t="shared" si="11"/>
        <v>5.4433915622306905</v>
      </c>
      <c r="H117" s="66">
        <f t="shared" si="13"/>
        <v>8.1650873433460358</v>
      </c>
    </row>
    <row r="118" spans="2:8" x14ac:dyDescent="0.25">
      <c r="B118" s="65">
        <f t="shared" si="14"/>
        <v>0.10000000000000007</v>
      </c>
      <c r="C118" s="28">
        <f t="shared" si="8"/>
        <v>0.35825756949558407</v>
      </c>
      <c r="D118" s="61">
        <f t="shared" ref="D118:D149" si="15">(B118*(1-C118)*(1-(C118/3)))*$B$9*$B$12^3</f>
        <v>1544858717.1480269</v>
      </c>
      <c r="E118" s="62">
        <f t="shared" si="10"/>
        <v>2013048726.8819447</v>
      </c>
      <c r="F118" s="64">
        <f t="shared" si="12"/>
        <v>2.7109607044387887</v>
      </c>
      <c r="G118" s="64">
        <f t="shared" si="11"/>
        <v>5.4219214088775773</v>
      </c>
      <c r="H118" s="66">
        <f t="shared" si="13"/>
        <v>8.1328821133163665</v>
      </c>
    </row>
    <row r="119" spans="2:8" x14ac:dyDescent="0.25">
      <c r="B119" s="65">
        <f t="shared" si="14"/>
        <v>0.10100000000000008</v>
      </c>
      <c r="C119" s="28">
        <f t="shared" si="8"/>
        <v>0.35965279766869984</v>
      </c>
      <c r="D119" s="61">
        <f t="shared" si="15"/>
        <v>1556092721.5277059</v>
      </c>
      <c r="E119" s="62">
        <f t="shared" si="10"/>
        <v>2020954137.3713484</v>
      </c>
      <c r="F119" s="64">
        <f t="shared" si="12"/>
        <v>2.7003561801732814</v>
      </c>
      <c r="G119" s="64">
        <f t="shared" si="11"/>
        <v>5.4007123603465628</v>
      </c>
      <c r="H119" s="66">
        <f t="shared" si="13"/>
        <v>8.1010685405198437</v>
      </c>
    </row>
    <row r="120" spans="2:8" x14ac:dyDescent="0.25">
      <c r="B120" s="65">
        <f t="shared" si="14"/>
        <v>0.10200000000000008</v>
      </c>
      <c r="C120" s="28">
        <f t="shared" si="8"/>
        <v>0.36103779543359099</v>
      </c>
      <c r="D120" s="61">
        <f t="shared" si="15"/>
        <v>1567278056.9556832</v>
      </c>
      <c r="E120" s="62">
        <f t="shared" si="10"/>
        <v>2028825299.3391843</v>
      </c>
      <c r="F120" s="64">
        <f t="shared" si="12"/>
        <v>2.6898797035284399</v>
      </c>
      <c r="G120" s="64">
        <f t="shared" si="11"/>
        <v>5.3797594070568797</v>
      </c>
      <c r="H120" s="66">
        <f t="shared" si="13"/>
        <v>8.0696391105853191</v>
      </c>
    </row>
    <row r="121" spans="2:8" x14ac:dyDescent="0.25">
      <c r="B121" s="65">
        <f t="shared" si="14"/>
        <v>0.10300000000000008</v>
      </c>
      <c r="C121" s="28">
        <f t="shared" si="8"/>
        <v>0.36241272006682423</v>
      </c>
      <c r="D121" s="61">
        <f t="shared" si="15"/>
        <v>1578415183.3446014</v>
      </c>
      <c r="E121" s="62">
        <f t="shared" si="10"/>
        <v>2036662536.4276824</v>
      </c>
      <c r="F121" s="64">
        <f t="shared" si="12"/>
        <v>2.6795288355770568</v>
      </c>
      <c r="G121" s="64">
        <f t="shared" si="11"/>
        <v>5.3590576711541136</v>
      </c>
      <c r="H121" s="66">
        <f t="shared" si="13"/>
        <v>8.0385865067311713</v>
      </c>
    </row>
    <row r="122" spans="2:8" x14ac:dyDescent="0.25">
      <c r="B122" s="65">
        <f t="shared" si="14"/>
        <v>0.10400000000000008</v>
      </c>
      <c r="C122" s="28">
        <f t="shared" si="8"/>
        <v>0.36377772499339911</v>
      </c>
      <c r="D122" s="61">
        <f t="shared" si="15"/>
        <v>1589504552.8999653</v>
      </c>
      <c r="E122" s="62">
        <f t="shared" si="10"/>
        <v>2044466166.8555312</v>
      </c>
      <c r="F122" s="64">
        <f t="shared" si="12"/>
        <v>2.6693012010519195</v>
      </c>
      <c r="G122" s="64">
        <f t="shared" si="11"/>
        <v>5.338602402103839</v>
      </c>
      <c r="H122" s="66">
        <f t="shared" si="13"/>
        <v>8.0079036031557589</v>
      </c>
    </row>
    <row r="123" spans="2:8" x14ac:dyDescent="0.25">
      <c r="B123" s="65">
        <f t="shared" si="14"/>
        <v>0.10500000000000008</v>
      </c>
      <c r="C123" s="28">
        <f t="shared" si="8"/>
        <v>0.36513295991666034</v>
      </c>
      <c r="D123" s="61">
        <f t="shared" si="15"/>
        <v>1600546610.3148084</v>
      </c>
      <c r="E123" s="62">
        <f t="shared" si="10"/>
        <v>2052236503.5548649</v>
      </c>
      <c r="F123" s="64">
        <f t="shared" si="12"/>
        <v>2.6591944862321699</v>
      </c>
      <c r="G123" s="64">
        <f t="shared" si="11"/>
        <v>5.3183889724643398</v>
      </c>
      <c r="H123" s="66">
        <f t="shared" si="13"/>
        <v>7.9775834586965093</v>
      </c>
    </row>
    <row r="124" spans="2:8" x14ac:dyDescent="0.25">
      <c r="B124" s="65">
        <f t="shared" si="14"/>
        <v>0.10600000000000008</v>
      </c>
      <c r="C124" s="28">
        <f t="shared" si="8"/>
        <v>0.36647857094264086</v>
      </c>
      <c r="D124" s="61">
        <f t="shared" si="15"/>
        <v>1611541792.9577129</v>
      </c>
      <c r="E124" s="62">
        <f t="shared" si="10"/>
        <v>2059973854.3035755</v>
      </c>
      <c r="F124" s="64">
        <f t="shared" si="12"/>
        <v>2.6492064369149264</v>
      </c>
      <c r="G124" s="64">
        <f t="shared" si="11"/>
        <v>5.2984128738298528</v>
      </c>
      <c r="H124" s="66">
        <f t="shared" si="13"/>
        <v>7.9476193107447788</v>
      </c>
    </row>
    <row r="125" spans="2:8" x14ac:dyDescent="0.25">
      <c r="B125" s="65">
        <f t="shared" si="14"/>
        <v>0.10700000000000008</v>
      </c>
      <c r="C125" s="28">
        <f t="shared" si="8"/>
        <v>0.36781470069912547</v>
      </c>
      <c r="D125" s="61">
        <f t="shared" si="15"/>
        <v>1622490531.0544615</v>
      </c>
      <c r="E125" s="62">
        <f t="shared" si="10"/>
        <v>2067678521.8531394</v>
      </c>
      <c r="F125" s="64">
        <f t="shared" si="12"/>
        <v>2.6393348564681265</v>
      </c>
      <c r="G125" s="64">
        <f t="shared" si="11"/>
        <v>5.278669712936253</v>
      </c>
      <c r="H125" s="66">
        <f t="shared" si="13"/>
        <v>7.9180045694043795</v>
      </c>
    </row>
    <row r="126" spans="2:8" x14ac:dyDescent="0.25">
      <c r="B126" s="65">
        <f t="shared" si="14"/>
        <v>0.10800000000000008</v>
      </c>
      <c r="C126" s="28">
        <f t="shared" si="8"/>
        <v>0.36914148844970512</v>
      </c>
      <c r="D126" s="61">
        <f t="shared" si="15"/>
        <v>1633393247.8636124</v>
      </c>
      <c r="E126" s="62">
        <f t="shared" si="10"/>
        <v>2075350804.0521717</v>
      </c>
      <c r="F126" s="64">
        <f t="shared" si="12"/>
        <v>2.6295776039607297</v>
      </c>
      <c r="G126" s="64">
        <f t="shared" si="11"/>
        <v>5.2591552079214594</v>
      </c>
      <c r="H126" s="66">
        <f t="shared" si="13"/>
        <v>7.8887328118821891</v>
      </c>
    </row>
    <row r="127" spans="2:8" x14ac:dyDescent="0.25">
      <c r="B127" s="65">
        <f t="shared" si="14"/>
        <v>0.10900000000000008</v>
      </c>
      <c r="C127" s="28">
        <f t="shared" si="8"/>
        <v>0.370459070203078</v>
      </c>
      <c r="D127" s="61">
        <f t="shared" si="15"/>
        <v>1644250359.8462286</v>
      </c>
      <c r="E127" s="62">
        <f t="shared" si="10"/>
        <v>2082990993.9658647</v>
      </c>
      <c r="F127" s="64">
        <f t="shared" si="12"/>
        <v>2.6199325923667032</v>
      </c>
      <c r="G127" s="64">
        <f t="shared" si="11"/>
        <v>5.2398651847334063</v>
      </c>
      <c r="H127" s="66">
        <f t="shared" si="13"/>
        <v>7.8597977771001091</v>
      </c>
    </row>
    <row r="128" spans="2:8" x14ac:dyDescent="0.25">
      <c r="B128" s="65">
        <f t="shared" si="14"/>
        <v>0.11000000000000008</v>
      </c>
      <c r="C128" s="28">
        <f t="shared" si="8"/>
        <v>0.37176757881783634</v>
      </c>
      <c r="D128" s="61">
        <f t="shared" si="15"/>
        <v>1655062276.8300304</v>
      </c>
      <c r="E128" s="62">
        <f t="shared" si="10"/>
        <v>2090599379.9915028</v>
      </c>
      <c r="F128" s="64">
        <f t="shared" si="12"/>
        <v>2.6103977868393251</v>
      </c>
      <c r="G128" s="64">
        <f t="shared" si="11"/>
        <v>5.2207955736786502</v>
      </c>
      <c r="H128" s="66">
        <f t="shared" si="13"/>
        <v>7.8311933605179753</v>
      </c>
    </row>
    <row r="129" spans="2:8" x14ac:dyDescent="0.25">
      <c r="B129" s="65">
        <f t="shared" si="14"/>
        <v>0.11100000000000008</v>
      </c>
      <c r="C129" s="28">
        <f t="shared" si="8"/>
        <v>0.37306714410296443</v>
      </c>
      <c r="D129" s="61">
        <f t="shared" si="15"/>
        <v>1665829402.1681843</v>
      </c>
      <c r="E129" s="62">
        <f t="shared" si="10"/>
        <v>2098176245.9702039</v>
      </c>
      <c r="F129" s="64">
        <f t="shared" si="12"/>
        <v>2.6009712030525876</v>
      </c>
      <c r="G129" s="64">
        <f t="shared" si="11"/>
        <v>5.2019424061051751</v>
      </c>
      <c r="H129" s="66">
        <f t="shared" si="13"/>
        <v>7.8029136091577627</v>
      </c>
    </row>
    <row r="130" spans="2:8" x14ac:dyDescent="0.25">
      <c r="B130" s="65">
        <f t="shared" si="14"/>
        <v>0.11200000000000009</v>
      </c>
      <c r="C130" s="28">
        <f t="shared" si="8"/>
        <v>0.3743578929142613</v>
      </c>
      <c r="D130" s="61">
        <f t="shared" si="15"/>
        <v>1676552132.8929629</v>
      </c>
      <c r="E130" s="62">
        <f t="shared" si="10"/>
        <v>2105721871.2950478</v>
      </c>
      <c r="F130" s="64">
        <f t="shared" si="12"/>
        <v>2.5916509056066235</v>
      </c>
      <c r="G130" s="64">
        <f t="shared" si="11"/>
        <v>5.183301811213247</v>
      </c>
      <c r="H130" s="66">
        <f t="shared" si="13"/>
        <v>7.77495271681987</v>
      </c>
    </row>
    <row r="131" spans="2:8" x14ac:dyDescent="0.25">
      <c r="B131" s="65">
        <f t="shared" si="14"/>
        <v>0.11300000000000009</v>
      </c>
      <c r="C131" s="28">
        <f t="shared" si="8"/>
        <v>0.37563994924688682</v>
      </c>
      <c r="D131" s="61">
        <f t="shared" si="15"/>
        <v>1687230859.8644736</v>
      </c>
      <c r="E131" s="62">
        <f t="shared" si="10"/>
        <v>2113236531.0157404</v>
      </c>
      <c r="F131" s="64">
        <f t="shared" si="12"/>
        <v>2.582435006494233</v>
      </c>
      <c r="G131" s="64">
        <f t="shared" si="11"/>
        <v>5.1648700129884659</v>
      </c>
      <c r="H131" s="66">
        <f t="shared" si="13"/>
        <v>7.7473050194826989</v>
      </c>
    </row>
    <row r="132" spans="2:8" x14ac:dyDescent="0.25">
      <c r="B132" s="65">
        <f t="shared" si="14"/>
        <v>0.11400000000000009</v>
      </c>
      <c r="C132" s="28">
        <f t="shared" si="8"/>
        <v>0.37691343432421981</v>
      </c>
      <c r="D132" s="61">
        <f t="shared" si="15"/>
        <v>1697865967.9146674</v>
      </c>
      <c r="E132" s="62">
        <f t="shared" si="10"/>
        <v>2120720495.9399509</v>
      </c>
      <c r="F132" s="64">
        <f t="shared" si="12"/>
        <v>2.5733216636257801</v>
      </c>
      <c r="G132" s="64">
        <f t="shared" si="11"/>
        <v>5.1466433272515602</v>
      </c>
      <c r="H132" s="66">
        <f t="shared" si="13"/>
        <v>7.7199649908773402</v>
      </c>
    </row>
    <row r="133" spans="2:8" x14ac:dyDescent="0.25">
      <c r="B133" s="65">
        <f t="shared" si="14"/>
        <v>0.11500000000000009</v>
      </c>
      <c r="C133" s="28">
        <f t="shared" si="8"/>
        <v>0.37817846668320804</v>
      </c>
      <c r="D133" s="61">
        <f t="shared" si="15"/>
        <v>1708457835.9868023</v>
      </c>
      <c r="E133" s="62">
        <f t="shared" si="10"/>
        <v>2128174032.7314534</v>
      </c>
      <c r="F133" s="64">
        <f t="shared" si="12"/>
        <v>2.5643090794098229</v>
      </c>
      <c r="G133" s="64">
        <f t="shared" si="11"/>
        <v>5.1286181588196458</v>
      </c>
      <c r="H133" s="66">
        <f t="shared" si="13"/>
        <v>7.6929272382294691</v>
      </c>
    </row>
    <row r="134" spans="2:8" x14ac:dyDescent="0.25">
      <c r="B134" s="65">
        <f t="shared" si="14"/>
        <v>0.11600000000000009</v>
      </c>
      <c r="C134" s="28">
        <f t="shared" si="8"/>
        <v>0.37943516225637447</v>
      </c>
      <c r="D134" s="61">
        <f t="shared" si="15"/>
        <v>1719006837.2705595</v>
      </c>
      <c r="E134" s="62">
        <f t="shared" si="10"/>
        <v>2135597404.0052085</v>
      </c>
      <c r="F134" s="64">
        <f t="shared" si="12"/>
        <v>2.5553954993870058</v>
      </c>
      <c r="G134" s="64">
        <f t="shared" si="11"/>
        <v>5.1107909987740117</v>
      </c>
      <c r="H134" s="66">
        <f t="shared" si="13"/>
        <v>7.6661864981610179</v>
      </c>
    </row>
    <row r="135" spans="2:8" x14ac:dyDescent="0.25">
      <c r="B135" s="65">
        <f t="shared" si="14"/>
        <v>0.11700000000000009</v>
      </c>
      <c r="C135" s="28">
        <f t="shared" si="8"/>
        <v>0.38068363445064185</v>
      </c>
      <c r="D135" s="61">
        <f t="shared" si="15"/>
        <v>1729513339.3329659</v>
      </c>
      <c r="E135" s="62">
        <f t="shared" si="10"/>
        <v>2142990868.4194946</v>
      </c>
      <c r="F135" s="64">
        <f t="shared" si="12"/>
        <v>2.5465792109148673</v>
      </c>
      <c r="G135" s="64">
        <f t="shared" si="11"/>
        <v>5.0931584218297346</v>
      </c>
      <c r="H135" s="66">
        <f t="shared" si="13"/>
        <v>7.6397376327446018</v>
      </c>
    </row>
    <row r="136" spans="2:8" x14ac:dyDescent="0.25">
      <c r="B136" s="65">
        <f t="shared" si="14"/>
        <v>0.11800000000000009</v>
      </c>
      <c r="C136" s="28">
        <f t="shared" si="8"/>
        <v>0.38192399422312195</v>
      </c>
      <c r="D136" s="61">
        <f t="shared" si="15"/>
        <v>1739977704.2453005</v>
      </c>
      <c r="E136" s="62">
        <f t="shared" si="10"/>
        <v>2150354680.7652116</v>
      </c>
      <c r="F136" s="64">
        <f t="shared" si="12"/>
        <v>2.537858541901322</v>
      </c>
      <c r="G136" s="64">
        <f t="shared" si="11"/>
        <v>5.075717083802644</v>
      </c>
      <c r="H136" s="66">
        <f t="shared" si="13"/>
        <v>7.613575625703966</v>
      </c>
    </row>
    <row r="137" spans="2:8" x14ac:dyDescent="0.25">
      <c r="B137" s="65">
        <f t="shared" si="14"/>
        <v>0.11900000000000009</v>
      </c>
      <c r="C137" s="28">
        <f t="shared" si="8"/>
        <v>0.38315635015401339</v>
      </c>
      <c r="D137" s="61">
        <f t="shared" si="15"/>
        <v>1750400288.7061336</v>
      </c>
      <c r="E137" s="62">
        <f t="shared" si="10"/>
        <v>2157689092.0524645</v>
      </c>
      <c r="F137" s="64">
        <f t="shared" si="12"/>
        <v>2.5292318595847028</v>
      </c>
      <c r="G137" s="64">
        <f t="shared" si="11"/>
        <v>5.0584637191694055</v>
      </c>
      <c r="H137" s="66">
        <f t="shared" si="13"/>
        <v>7.5876955787541078</v>
      </c>
    </row>
    <row r="138" spans="2:8" x14ac:dyDescent="0.25">
      <c r="B138" s="65">
        <f t="shared" si="14"/>
        <v>0.12000000000000009</v>
      </c>
      <c r="C138" s="28">
        <f t="shared" si="8"/>
        <v>0.38438080851673978</v>
      </c>
      <c r="D138" s="61">
        <f t="shared" si="15"/>
        <v>1760781444.1606486</v>
      </c>
      <c r="E138" s="62">
        <f t="shared" si="10"/>
        <v>2164994349.5945306</v>
      </c>
      <c r="F138" s="64">
        <f t="shared" si="12"/>
        <v>2.5206975693583447</v>
      </c>
      <c r="G138" s="64">
        <f t="shared" si="11"/>
        <v>5.0413951387166893</v>
      </c>
      <c r="H138" s="66">
        <f t="shared" si="13"/>
        <v>7.562092708075034</v>
      </c>
    </row>
    <row r="139" spans="2:8" x14ac:dyDescent="0.25">
      <c r="B139" s="65">
        <f t="shared" si="14"/>
        <v>0.12100000000000009</v>
      </c>
      <c r="C139" s="28">
        <f t="shared" si="8"/>
        <v>0.38559747334545608</v>
      </c>
      <c r="D139" s="61">
        <f t="shared" si="15"/>
        <v>1771121516.9163885</v>
      </c>
      <c r="E139" s="62">
        <f t="shared" si="10"/>
        <v>2172270697.0893102</v>
      </c>
      <c r="F139" s="64">
        <f t="shared" si="12"/>
        <v>2.5122541136378058</v>
      </c>
      <c r="G139" s="64">
        <f t="shared" si="11"/>
        <v>5.0245082272756116</v>
      </c>
      <c r="H139" s="66">
        <f t="shared" si="13"/>
        <v>7.5367623409134179</v>
      </c>
    </row>
    <row r="140" spans="2:8" x14ac:dyDescent="0.25">
      <c r="B140" s="65">
        <f t="shared" si="14"/>
        <v>0.12200000000000009</v>
      </c>
      <c r="C140" s="28">
        <f t="shared" si="8"/>
        <v>0.38680644650004203</v>
      </c>
      <c r="D140" s="61">
        <f t="shared" si="15"/>
        <v>1781420848.2555611</v>
      </c>
      <c r="E140" s="62">
        <f t="shared" si="10"/>
        <v>2179518374.6983576</v>
      </c>
      <c r="F140" s="64">
        <f t="shared" si="12"/>
        <v>2.5038999707688934</v>
      </c>
      <c r="G140" s="64">
        <f t="shared" si="11"/>
        <v>5.0077999415377867</v>
      </c>
      <c r="H140" s="66">
        <f t="shared" si="13"/>
        <v>7.5116999123066801</v>
      </c>
    </row>
    <row r="141" spans="2:8" x14ac:dyDescent="0.25">
      <c r="B141" s="65">
        <f t="shared" si="14"/>
        <v>0.1230000000000001</v>
      </c>
      <c r="C141" s="28">
        <f t="shared" si="8"/>
        <v>0.38800782772869546</v>
      </c>
      <c r="D141" s="61">
        <f t="shared" si="15"/>
        <v>1791679774.5440366</v>
      </c>
      <c r="E141" s="62">
        <f t="shared" si="10"/>
        <v>2186737619.1235814</v>
      </c>
      <c r="F141" s="64">
        <f t="shared" si="12"/>
        <v>2.495633653974775</v>
      </c>
      <c r="G141" s="64">
        <f t="shared" si="11"/>
        <v>4.99126730794955</v>
      </c>
      <c r="H141" s="66">
        <f t="shared" si="13"/>
        <v>7.4869009619243254</v>
      </c>
    </row>
    <row r="142" spans="2:8" x14ac:dyDescent="0.25">
      <c r="B142" s="65">
        <f t="shared" si="14"/>
        <v>0.1240000000000001</v>
      </c>
      <c r="C142" s="28">
        <f t="shared" si="8"/>
        <v>0.38920171472823445</v>
      </c>
      <c r="D142" s="61">
        <f t="shared" si="15"/>
        <v>1801898627.3371499</v>
      </c>
      <c r="E142" s="62">
        <f t="shared" si="10"/>
        <v>2193928663.6816978</v>
      </c>
      <c r="F142" s="64">
        <f t="shared" si="12"/>
        <v>2.4874537103405316</v>
      </c>
      <c r="G142" s="64">
        <f t="shared" si="11"/>
        <v>4.9749074206810633</v>
      </c>
      <c r="H142" s="66">
        <f t="shared" si="13"/>
        <v>7.4623611310215949</v>
      </c>
    </row>
    <row r="143" spans="2:8" x14ac:dyDescent="0.25">
      <c r="B143" s="65">
        <f t="shared" si="14"/>
        <v>0.12500000000000008</v>
      </c>
      <c r="C143" s="28">
        <f t="shared" si="8"/>
        <v>0.39038820320220774</v>
      </c>
      <c r="D143" s="61">
        <f t="shared" si="15"/>
        <v>1812077733.4824393</v>
      </c>
      <c r="E143" s="62">
        <f t="shared" si="10"/>
        <v>2201091738.3765311</v>
      </c>
      <c r="F143" s="64">
        <f t="shared" si="12"/>
        <v>2.47935871983357</v>
      </c>
      <c r="G143" s="64">
        <f t="shared" si="11"/>
        <v>4.9587174396671401</v>
      </c>
      <c r="H143" s="66">
        <f t="shared" si="13"/>
        <v>7.4380761595007101</v>
      </c>
    </row>
    <row r="144" spans="2:8" x14ac:dyDescent="0.25">
      <c r="B144" s="65">
        <f t="shared" si="14"/>
        <v>0.12600000000000008</v>
      </c>
      <c r="C144" s="28">
        <f t="shared" si="8"/>
        <v>0.39156738691691156</v>
      </c>
      <c r="D144" s="61">
        <f t="shared" si="15"/>
        <v>1822217415.2194235</v>
      </c>
      <c r="E144" s="62">
        <f t="shared" si="10"/>
        <v>2208227069.969224</v>
      </c>
      <c r="F144" s="64">
        <f t="shared" si="12"/>
        <v>2.4713472943584294</v>
      </c>
      <c r="G144" s="64">
        <f t="shared" si="11"/>
        <v>4.9426945887168587</v>
      </c>
      <c r="H144" s="66">
        <f t="shared" si="13"/>
        <v>7.4140418830752886</v>
      </c>
    </row>
    <row r="145" spans="2:8" x14ac:dyDescent="0.25">
      <c r="B145" s="65">
        <f t="shared" si="14"/>
        <v>0.12700000000000009</v>
      </c>
      <c r="C145" s="28">
        <f t="shared" si="8"/>
        <v>0.39273935775540419</v>
      </c>
      <c r="D145" s="61">
        <f t="shared" si="15"/>
        <v>1832317990.2765293</v>
      </c>
      <c r="E145" s="62">
        <f t="shared" si="10"/>
        <v>2215334882.0464463</v>
      </c>
      <c r="F145" s="64">
        <f t="shared" si="12"/>
        <v>2.46341807684454</v>
      </c>
      <c r="G145" s="64">
        <f t="shared" si="11"/>
        <v>4.9268361536890799</v>
      </c>
      <c r="H145" s="66">
        <f t="shared" si="13"/>
        <v>7.3902542305336194</v>
      </c>
    </row>
    <row r="146" spans="2:8" x14ac:dyDescent="0.25">
      <c r="B146" s="65">
        <f t="shared" si="14"/>
        <v>0.12800000000000009</v>
      </c>
      <c r="C146" s="28">
        <f t="shared" si="8"/>
        <v>0.393904205769603</v>
      </c>
      <c r="D146" s="61">
        <f t="shared" si="15"/>
        <v>1842379771.9652674</v>
      </c>
      <c r="E146" s="62">
        <f t="shared" si="10"/>
        <v>2222415395.0866694</v>
      </c>
      <c r="F146" s="64">
        <f t="shared" si="12"/>
        <v>2.4555697403655992</v>
      </c>
      <c r="G146" s="64">
        <f t="shared" si="11"/>
        <v>4.9111394807311983</v>
      </c>
      <c r="H146" s="66">
        <f t="shared" si="13"/>
        <v>7.3667092210967979</v>
      </c>
    </row>
    <row r="147" spans="2:8" x14ac:dyDescent="0.25">
      <c r="B147" s="65">
        <f t="shared" si="14"/>
        <v>0.12900000000000009</v>
      </c>
      <c r="C147" s="28">
        <f t="shared" si="8"/>
        <v>0.39506201923054884</v>
      </c>
      <c r="D147" s="61">
        <f t="shared" si="15"/>
        <v>1852403069.2717657</v>
      </c>
      <c r="E147" s="62">
        <f t="shared" si="10"/>
        <v>2229468826.5245757</v>
      </c>
      <c r="F147" s="64">
        <f t="shared" si="12"/>
        <v>2.4478009872892597</v>
      </c>
      <c r="G147" s="64">
        <f t="shared" si="11"/>
        <v>4.8956019745785193</v>
      </c>
      <c r="H147" s="66">
        <f t="shared" si="13"/>
        <v>7.3434029618677794</v>
      </c>
    </row>
    <row r="148" spans="2:8" x14ac:dyDescent="0.25">
      <c r="B148" s="65">
        <f t="shared" si="14"/>
        <v>0.13000000000000009</v>
      </c>
      <c r="C148" s="28">
        <f t="shared" si="8"/>
        <v>0.39621288467691484</v>
      </c>
      <c r="D148" s="61">
        <f t="shared" si="15"/>
        <v>1862388186.945739</v>
      </c>
      <c r="E148" s="62">
        <f t="shared" si="10"/>
        <v>2236495390.8136683</v>
      </c>
      <c r="F148" s="64">
        <f t="shared" si="12"/>
        <v>2.4401105484559227</v>
      </c>
      <c r="G148" s="64">
        <f t="shared" si="11"/>
        <v>4.8802210969118454</v>
      </c>
      <c r="H148" s="66">
        <f t="shared" si="13"/>
        <v>7.3203316453677676</v>
      </c>
    </row>
    <row r="149" spans="2:8" x14ac:dyDescent="0.25">
      <c r="B149" s="65">
        <f t="shared" si="14"/>
        <v>0.13100000000000009</v>
      </c>
      <c r="C149" s="28">
        <f t="shared" si="8"/>
        <v>0.39735688696183386</v>
      </c>
      <c r="D149" s="61">
        <f t="shared" si="15"/>
        <v>1872335425.586997</v>
      </c>
      <c r="E149" s="62">
        <f t="shared" si="10"/>
        <v>2243495299.4871459</v>
      </c>
      <c r="F149" s="64">
        <f t="shared" si="12"/>
        <v>2.43249718238545</v>
      </c>
      <c r="G149" s="64">
        <f t="shared" si="11"/>
        <v>4.8649943647709</v>
      </c>
      <c r="H149" s="66">
        <f t="shared" si="13"/>
        <v>7.2974915471563495</v>
      </c>
    </row>
    <row r="150" spans="2:8" x14ac:dyDescent="0.25">
      <c r="B150" s="65">
        <f t="shared" si="14"/>
        <v>0.13200000000000009</v>
      </c>
      <c r="C150" s="28">
        <f t="shared" ref="C150:C158" si="16">B150*(-1+(1+(2/(B150)))^(1/2))</f>
        <v>0.39849410929811474</v>
      </c>
      <c r="D150" s="61">
        <f t="shared" ref="D150:D158" si="17">(B150*(1-C150)*(1-(C150/3)))*$B$9*$B$12^3</f>
        <v>1882245081.7295737</v>
      </c>
      <c r="E150" s="62">
        <f t="shared" ref="E150:E158" si="18">($F$15/$F$14)^3*$F$12+((1-($F$15/$F$14)^3)*D150)</f>
        <v>2250468761.2171073</v>
      </c>
      <c r="F150" s="64">
        <f t="shared" si="12"/>
        <v>2.4249596745106774</v>
      </c>
      <c r="G150" s="64">
        <f t="shared" ref="G150:G158" si="19">$F$19*F150</f>
        <v>4.8499193490213548</v>
      </c>
      <c r="H150" s="66">
        <f t="shared" si="13"/>
        <v>7.2748790235320318</v>
      </c>
    </row>
    <row r="151" spans="2:8" x14ac:dyDescent="0.25">
      <c r="B151" s="65">
        <f t="shared" si="14"/>
        <v>0.13300000000000009</v>
      </c>
      <c r="C151" s="28">
        <f t="shared" si="16"/>
        <v>0.39962463330191561</v>
      </c>
      <c r="D151" s="61">
        <f t="shared" si="17"/>
        <v>1892117447.9235559</v>
      </c>
      <c r="E151" s="62">
        <f t="shared" si="18"/>
        <v>2257415981.8721318</v>
      </c>
      <c r="F151" s="64">
        <f t="shared" ref="F151:F158" si="20">(5*($F$1)*($B$1*1000)^4)/(384*$F$4*E151)</f>
        <v>2.4174968364366811</v>
      </c>
      <c r="G151" s="64">
        <f t="shared" si="19"/>
        <v>4.8349936728733622</v>
      </c>
      <c r="H151" s="66">
        <f t="shared" ref="H151:H158" si="21">F151+G151</f>
        <v>7.2524905093100429</v>
      </c>
    </row>
    <row r="152" spans="2:8" x14ac:dyDescent="0.25">
      <c r="B152" s="65">
        <f t="shared" ref="B152:B158" si="22">B151+0.001</f>
        <v>0.13400000000000009</v>
      </c>
      <c r="C152" s="28">
        <f t="shared" si="16"/>
        <v>0.40074853903493751</v>
      </c>
      <c r="D152" s="61">
        <f t="shared" si="17"/>
        <v>1901952812.814697</v>
      </c>
      <c r="E152" s="62">
        <f t="shared" si="18"/>
        <v>2264337164.5733051</v>
      </c>
      <c r="F152" s="64">
        <f t="shared" si="20"/>
        <v>2.4101075052247634</v>
      </c>
      <c r="G152" s="64">
        <f t="shared" si="19"/>
        <v>4.8202150104495267</v>
      </c>
      <c r="H152" s="66">
        <f t="shared" si="21"/>
        <v>7.2303225156742901</v>
      </c>
    </row>
    <row r="153" spans="2:8" x14ac:dyDescent="0.25">
      <c r="B153" s="65">
        <f t="shared" si="22"/>
        <v>0.13500000000000009</v>
      </c>
      <c r="C153" s="28">
        <f t="shared" si="16"/>
        <v>0.40186590504519848</v>
      </c>
      <c r="D153" s="61">
        <f t="shared" si="17"/>
        <v>1911751461.2218876</v>
      </c>
      <c r="E153" s="62">
        <f t="shared" si="18"/>
        <v>2271232509.7487359</v>
      </c>
      <c r="F153" s="64">
        <f t="shared" si="20"/>
        <v>2.4027905427001914</v>
      </c>
      <c r="G153" s="64">
        <f t="shared" si="19"/>
        <v>4.8055810854003829</v>
      </c>
      <c r="H153" s="66">
        <f t="shared" si="21"/>
        <v>7.2083716281005739</v>
      </c>
    </row>
    <row r="154" spans="2:8" x14ac:dyDescent="0.25">
      <c r="B154" s="65">
        <f t="shared" si="22"/>
        <v>0.13600000000000009</v>
      </c>
      <c r="C154" s="28">
        <f t="shared" si="16"/>
        <v>0.40297680840644723</v>
      </c>
      <c r="D154" s="61">
        <f t="shared" si="17"/>
        <v>1921513674.2125549</v>
      </c>
      <c r="E154" s="62">
        <f t="shared" si="18"/>
        <v>2278102215.1866126</v>
      </c>
      <c r="F154" s="64">
        <f t="shared" si="20"/>
        <v>2.3955448347827732</v>
      </c>
      <c r="G154" s="64">
        <f t="shared" si="19"/>
        <v>4.7910896695655465</v>
      </c>
      <c r="H154" s="66">
        <f t="shared" si="21"/>
        <v>7.1866345043483193</v>
      </c>
    </row>
    <row r="155" spans="2:8" x14ac:dyDescent="0.25">
      <c r="B155" s="65">
        <f t="shared" si="22"/>
        <v>0.13700000000000009</v>
      </c>
      <c r="C155" s="28">
        <f t="shared" si="16"/>
        <v>0.40408132475627001</v>
      </c>
      <c r="D155" s="61">
        <f t="shared" si="17"/>
        <v>1931239729.1760671</v>
      </c>
      <c r="E155" s="62">
        <f t="shared" si="18"/>
        <v>2284946476.0868621</v>
      </c>
      <c r="F155" s="64">
        <f t="shared" si="20"/>
        <v>2.3883692908393641</v>
      </c>
      <c r="G155" s="64">
        <f t="shared" si="19"/>
        <v>4.7767385816787282</v>
      </c>
      <c r="H155" s="66">
        <f t="shared" si="21"/>
        <v>7.1651078725180923</v>
      </c>
    </row>
    <row r="156" spans="2:8" x14ac:dyDescent="0.25">
      <c r="B156" s="65">
        <f t="shared" si="22"/>
        <v>0.13800000000000009</v>
      </c>
      <c r="C156" s="28">
        <f t="shared" si="16"/>
        <v>0.40517952833294452</v>
      </c>
      <c r="D156" s="61">
        <f t="shared" si="17"/>
        <v>1940929899.8951969</v>
      </c>
      <c r="E156" s="62">
        <f t="shared" si="18"/>
        <v>2291765485.1114349</v>
      </c>
      <c r="F156" s="64">
        <f t="shared" si="20"/>
        <v>2.3812628430574905</v>
      </c>
      <c r="G156" s="64">
        <f t="shared" si="19"/>
        <v>4.7625256861149809</v>
      </c>
      <c r="H156" s="66">
        <f t="shared" si="21"/>
        <v>7.1437885291724719</v>
      </c>
    </row>
    <row r="157" spans="2:8" x14ac:dyDescent="0.25">
      <c r="B157" s="65">
        <f t="shared" si="22"/>
        <v>0.1390000000000001</v>
      </c>
      <c r="C157" s="28">
        <f t="shared" si="16"/>
        <v>0.40627149201108992</v>
      </c>
      <c r="D157" s="61">
        <f t="shared" si="17"/>
        <v>1950584456.6157231</v>
      </c>
      <c r="E157" s="62">
        <f t="shared" si="18"/>
        <v>2298559432.4332867</v>
      </c>
      <c r="F157" s="64">
        <f t="shared" si="20"/>
        <v>2.3742244458392423</v>
      </c>
      <c r="G157" s="64">
        <f t="shared" si="19"/>
        <v>4.7484488916784846</v>
      </c>
      <c r="H157" s="66">
        <f t="shared" si="21"/>
        <v>7.1226733375177265</v>
      </c>
    </row>
    <row r="158" spans="2:8" ht="15.75" thickBot="1" x14ac:dyDescent="0.3">
      <c r="B158" s="67">
        <f t="shared" si="22"/>
        <v>0.1400000000000001</v>
      </c>
      <c r="C158" s="112">
        <f t="shared" si="16"/>
        <v>0.40735728733616045</v>
      </c>
      <c r="D158" s="71">
        <f t="shared" si="17"/>
        <v>1960203666.1142251</v>
      </c>
      <c r="E158" s="72">
        <f t="shared" si="18"/>
        <v>2305328505.7840843</v>
      </c>
      <c r="F158" s="69">
        <f t="shared" si="20"/>
        <v>2.3672530752147001</v>
      </c>
      <c r="G158" s="69">
        <f t="shared" si="19"/>
        <v>4.7345061504294002</v>
      </c>
      <c r="H158" s="73">
        <f t="shared" si="21"/>
        <v>7.1017592256441002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61"/>
  <sheetViews>
    <sheetView zoomScale="77" zoomScaleNormal="77" workbookViewId="0">
      <selection activeCell="E22" sqref="E22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0" max="10" width="18.5703125" customWidth="1"/>
    <col min="13" max="13" width="12.85546875" customWidth="1"/>
    <col min="14" max="14" width="12.5703125" bestFit="1" customWidth="1"/>
    <col min="15" max="15" width="9.5703125" bestFit="1" customWidth="1"/>
    <col min="16" max="16" width="8.5703125" bestFit="1" customWidth="1"/>
    <col min="17" max="17" width="7.5703125" customWidth="1"/>
    <col min="18" max="18" width="9.28515625" customWidth="1"/>
    <col min="19" max="19" width="8" customWidth="1"/>
    <col min="20" max="20" width="8.28515625" customWidth="1"/>
  </cols>
  <sheetData>
    <row r="1" spans="1:19" ht="15.75" thickBot="1" x14ac:dyDescent="0.3">
      <c r="A1" s="26" t="s">
        <v>0</v>
      </c>
      <c r="B1" s="4">
        <v>6</v>
      </c>
      <c r="C1" s="1" t="s">
        <v>15</v>
      </c>
      <c r="E1" s="7" t="s">
        <v>32</v>
      </c>
      <c r="F1" s="12">
        <f>B3+B4*B5</f>
        <v>8.8170634750517145</v>
      </c>
      <c r="G1" s="13" t="s">
        <v>17</v>
      </c>
      <c r="I1" s="17" t="s">
        <v>39</v>
      </c>
      <c r="J1" s="39">
        <f>F5*F15*1000/1000000000000</f>
        <v>33459.911327103233</v>
      </c>
      <c r="K1" s="10" t="s">
        <v>40</v>
      </c>
      <c r="M1" s="22" t="s">
        <v>47</v>
      </c>
      <c r="N1" s="34">
        <f>J12*B1^2/8*1000</f>
        <v>9.0459276263746516E-2</v>
      </c>
      <c r="O1" s="21" t="s">
        <v>12</v>
      </c>
      <c r="P1" s="36"/>
      <c r="Q1" s="48"/>
      <c r="R1" s="50"/>
      <c r="S1" s="36"/>
    </row>
    <row r="2" spans="1:19" ht="15.75" thickBot="1" x14ac:dyDescent="0.3">
      <c r="A2" s="27" t="s">
        <v>64</v>
      </c>
      <c r="B2" s="29">
        <f>J8*8/B1^2</f>
        <v>10.687349666729352</v>
      </c>
      <c r="C2" s="2" t="s">
        <v>17</v>
      </c>
      <c r="E2" s="9" t="s">
        <v>19</v>
      </c>
      <c r="F2" s="54">
        <f>B3+B4</f>
        <v>10.687349666729352</v>
      </c>
      <c r="G2" s="16" t="s">
        <v>17</v>
      </c>
      <c r="I2" s="18" t="s">
        <v>41</v>
      </c>
      <c r="J2" s="40">
        <f>F5*F16*1000/1000000000000</f>
        <v>2807.4552294024529</v>
      </c>
      <c r="K2" s="11" t="s">
        <v>40</v>
      </c>
      <c r="M2" s="24" t="s">
        <v>48</v>
      </c>
      <c r="N2" s="33">
        <f>J14*B1^2/8*1000</f>
        <v>2.1003868679021487</v>
      </c>
      <c r="O2" s="25" t="s">
        <v>12</v>
      </c>
      <c r="P2" s="36"/>
      <c r="Q2" s="36"/>
      <c r="R2" s="36"/>
      <c r="S2" s="36"/>
    </row>
    <row r="3" spans="1:19" ht="15.75" thickBot="1" x14ac:dyDescent="0.3">
      <c r="A3" s="27" t="s">
        <v>60</v>
      </c>
      <c r="B3" s="29">
        <f>B2*B6</f>
        <v>8.0155122500470135</v>
      </c>
      <c r="C3" s="2" t="s">
        <v>17</v>
      </c>
      <c r="M3" s="22" t="s">
        <v>49</v>
      </c>
      <c r="N3" s="23">
        <f>N9*N2+(1-N9)*N1</f>
        <v>1.6537362919825036</v>
      </c>
      <c r="O3" s="21" t="s">
        <v>12</v>
      </c>
      <c r="P3" s="36"/>
      <c r="Q3" s="36"/>
      <c r="R3" s="28"/>
      <c r="S3" s="36"/>
    </row>
    <row r="4" spans="1:19" ht="15.75" thickBot="1" x14ac:dyDescent="0.3">
      <c r="A4" s="27" t="s">
        <v>61</v>
      </c>
      <c r="B4" s="29">
        <f>B2*B7</f>
        <v>2.671837416682338</v>
      </c>
      <c r="C4" s="2" t="s">
        <v>17</v>
      </c>
      <c r="E4" s="7" t="s">
        <v>8</v>
      </c>
      <c r="F4" s="30">
        <f>22000*(($B$15+8)/10)^(0.3)</f>
        <v>31475.806210019346</v>
      </c>
      <c r="G4" s="13" t="s">
        <v>7</v>
      </c>
      <c r="I4" s="19" t="s">
        <v>42</v>
      </c>
      <c r="J4" s="20">
        <f>(5*(F1)*B1^4)/(384*J1)*1000</f>
        <v>4.4467525537336465</v>
      </c>
      <c r="K4" s="21" t="s">
        <v>12</v>
      </c>
      <c r="Q4" s="36"/>
      <c r="R4" s="28"/>
      <c r="S4" s="36"/>
    </row>
    <row r="5" spans="1:19" ht="15.75" thickBot="1" x14ac:dyDescent="0.3">
      <c r="A5" s="27" t="s">
        <v>14</v>
      </c>
      <c r="B5" s="5">
        <v>0.3</v>
      </c>
      <c r="C5" s="2"/>
      <c r="E5" s="8" t="s">
        <v>70</v>
      </c>
      <c r="F5" s="31">
        <f>F4/(1+B9)</f>
        <v>10491.935403339781</v>
      </c>
      <c r="G5" s="15" t="s">
        <v>7</v>
      </c>
      <c r="I5" s="22" t="s">
        <v>43</v>
      </c>
      <c r="J5" s="23">
        <f>(5*(F1)*B1^4)/(384*J2)*1000</f>
        <v>52.997442161585646</v>
      </c>
      <c r="K5" s="21" t="s">
        <v>12</v>
      </c>
      <c r="M5" s="22" t="s">
        <v>30</v>
      </c>
      <c r="N5" s="34">
        <f>N3+J6</f>
        <v>43.862136318489924</v>
      </c>
      <c r="O5" s="21" t="s">
        <v>12</v>
      </c>
      <c r="Q5" s="36"/>
      <c r="R5" s="28"/>
      <c r="S5" s="36"/>
    </row>
    <row r="6" spans="1:19" ht="15.75" thickBot="1" x14ac:dyDescent="0.3">
      <c r="A6" s="27" t="s">
        <v>62</v>
      </c>
      <c r="B6" s="5">
        <v>0.75</v>
      </c>
      <c r="C6" s="2"/>
      <c r="E6" s="9" t="s">
        <v>56</v>
      </c>
      <c r="F6" s="59">
        <f>0.3*B15^(2/3)</f>
        <v>2.5649639200150443</v>
      </c>
      <c r="G6" s="16" t="s">
        <v>7</v>
      </c>
      <c r="I6" s="22" t="s">
        <v>44</v>
      </c>
      <c r="J6" s="23">
        <f>J5*N9+J4*(1-N9)</f>
        <v>42.20840002650742</v>
      </c>
      <c r="K6" s="21" t="s">
        <v>12</v>
      </c>
      <c r="Q6" s="36"/>
      <c r="R6" s="28"/>
      <c r="S6" s="36"/>
    </row>
    <row r="7" spans="1:19" ht="15.75" thickBot="1" x14ac:dyDescent="0.3">
      <c r="A7" s="27" t="s">
        <v>63</v>
      </c>
      <c r="B7" s="5">
        <v>0.25</v>
      </c>
      <c r="C7" s="2"/>
      <c r="O7" s="36"/>
      <c r="Q7" s="36"/>
      <c r="R7" s="28"/>
      <c r="S7" s="36"/>
    </row>
    <row r="8" spans="1:19" ht="15.75" thickBot="1" x14ac:dyDescent="0.3">
      <c r="A8" s="27" t="s">
        <v>67</v>
      </c>
      <c r="B8" s="5">
        <v>1.5</v>
      </c>
      <c r="C8" s="2"/>
      <c r="E8" s="7" t="s">
        <v>65</v>
      </c>
      <c r="F8" s="74">
        <v>4.0000000000000001E-3</v>
      </c>
      <c r="G8" s="13"/>
      <c r="I8" s="7" t="s">
        <v>20</v>
      </c>
      <c r="J8" s="12">
        <f>J9*B8</f>
        <v>48.093073500282081</v>
      </c>
      <c r="K8" s="13" t="s">
        <v>18</v>
      </c>
      <c r="M8" s="48"/>
      <c r="N8" s="36"/>
      <c r="Q8" s="36"/>
      <c r="R8" s="28"/>
      <c r="S8" s="36"/>
    </row>
    <row r="9" spans="1:19" ht="15.75" thickBot="1" x14ac:dyDescent="0.3">
      <c r="A9" s="27" t="s">
        <v>34</v>
      </c>
      <c r="B9" s="5">
        <v>2</v>
      </c>
      <c r="C9" s="37"/>
      <c r="E9" s="8" t="s">
        <v>71</v>
      </c>
      <c r="F9" s="32">
        <f>F8*(1+B9)</f>
        <v>1.2E-2</v>
      </c>
      <c r="G9" s="15"/>
      <c r="I9" s="8" t="s">
        <v>16</v>
      </c>
      <c r="J9" s="14">
        <f>1/6*(B11*B12^2)*F6/1000000</f>
        <v>32.062049000188054</v>
      </c>
      <c r="K9" s="15" t="s">
        <v>18</v>
      </c>
      <c r="M9" s="113" t="s">
        <v>36</v>
      </c>
      <c r="N9" s="114">
        <f>1-(0.5*(J9/J8)^2)</f>
        <v>0.77777777777777779</v>
      </c>
    </row>
    <row r="10" spans="1:19" ht="15.75" thickBot="1" x14ac:dyDescent="0.3">
      <c r="A10" s="27" t="s">
        <v>69</v>
      </c>
      <c r="B10" s="106">
        <v>2.0000000000000001E-4</v>
      </c>
      <c r="C10" s="37"/>
      <c r="E10" s="8" t="s">
        <v>66</v>
      </c>
      <c r="F10" s="31">
        <f>(0.5*(1/(B14/B12)^2)+F9)/((1/(B14/B12))+F9)</f>
        <v>0.56030426944554368</v>
      </c>
      <c r="G10" s="15"/>
      <c r="I10" s="9" t="s">
        <v>68</v>
      </c>
      <c r="J10" s="54">
        <f>J8*((B3/(B2))+(B4/(B2))*B5)</f>
        <v>39.676785637732713</v>
      </c>
      <c r="K10" s="16" t="s">
        <v>18</v>
      </c>
    </row>
    <row r="11" spans="1:19" ht="15.75" thickBot="1" x14ac:dyDescent="0.3">
      <c r="A11" s="27" t="s">
        <v>1</v>
      </c>
      <c r="B11" s="5">
        <v>300</v>
      </c>
      <c r="C11" s="2" t="s">
        <v>12</v>
      </c>
      <c r="E11" s="8" t="s">
        <v>75</v>
      </c>
      <c r="F11" s="31">
        <f>F9*(-1+(1+(2/(F9)))^(1/2))</f>
        <v>0.14338339679644024</v>
      </c>
      <c r="G11" s="15"/>
    </row>
    <row r="12" spans="1:19" ht="15.75" thickBot="1" x14ac:dyDescent="0.3">
      <c r="A12" s="27" t="s">
        <v>2</v>
      </c>
      <c r="B12" s="5">
        <v>500</v>
      </c>
      <c r="C12" s="2" t="s">
        <v>12</v>
      </c>
      <c r="E12" s="8" t="s">
        <v>72</v>
      </c>
      <c r="F12" s="31">
        <f>F10*B14</f>
        <v>252.13692125049465</v>
      </c>
      <c r="G12" s="15" t="s">
        <v>12</v>
      </c>
      <c r="J12" s="77">
        <f>F9*B10*10^3*B11*B14*(B12-B13-F12)/F15</f>
        <v>2.0102061391943671E-5</v>
      </c>
      <c r="K12" s="78" t="s">
        <v>46</v>
      </c>
    </row>
    <row r="13" spans="1:19" ht="15.75" customHeight="1" thickBot="1" x14ac:dyDescent="0.3">
      <c r="A13" s="27" t="s">
        <v>24</v>
      </c>
      <c r="B13" s="5">
        <v>50</v>
      </c>
      <c r="C13" s="2" t="s">
        <v>12</v>
      </c>
      <c r="E13" s="9" t="s">
        <v>76</v>
      </c>
      <c r="F13" s="59">
        <f>F11*B14</f>
        <v>64.522528558398108</v>
      </c>
      <c r="G13" s="16" t="s">
        <v>12</v>
      </c>
    </row>
    <row r="14" spans="1:19" ht="15.75" customHeight="1" thickBot="1" x14ac:dyDescent="0.3">
      <c r="A14" s="27" t="s">
        <v>25</v>
      </c>
      <c r="B14" s="5">
        <f>B12-B13</f>
        <v>450</v>
      </c>
      <c r="C14" s="2" t="s">
        <v>12</v>
      </c>
      <c r="I14" s="36"/>
      <c r="J14" s="77">
        <f>F9*B10*10^3*B11*B14*(B12-B13-F13)/F16</f>
        <v>4.6675263731158856E-4</v>
      </c>
      <c r="K14" s="78" t="s">
        <v>46</v>
      </c>
    </row>
    <row r="15" spans="1:19" ht="15" customHeight="1" x14ac:dyDescent="0.25">
      <c r="A15" s="27" t="s">
        <v>3</v>
      </c>
      <c r="B15" s="5">
        <v>25</v>
      </c>
      <c r="C15" s="2" t="s">
        <v>7</v>
      </c>
      <c r="E15" s="7" t="s">
        <v>37</v>
      </c>
      <c r="F15" s="110">
        <f>((1/12)*(1/(B14/B12)^3)+(1/(B14/B12))*(F10-0.5*(1/(B14/B12)))^2+F9*(1-F10)^2)*B11*B14^3</f>
        <v>3189107637.5148392</v>
      </c>
      <c r="G15" s="13" t="s">
        <v>23</v>
      </c>
      <c r="I15" s="36"/>
      <c r="J15" s="36"/>
    </row>
    <row r="16" spans="1:19" ht="15" customHeight="1" thickBot="1" x14ac:dyDescent="0.3">
      <c r="A16" s="49" t="s">
        <v>4</v>
      </c>
      <c r="B16" s="6">
        <v>500</v>
      </c>
      <c r="C16" s="3" t="s">
        <v>7</v>
      </c>
      <c r="E16" s="9" t="s">
        <v>38</v>
      </c>
      <c r="F16" s="90">
        <f>(F9*(1-F11)*(1-(F11/3)))*B11*B14^3</f>
        <v>267582206.85468453</v>
      </c>
      <c r="G16" s="16" t="s">
        <v>23</v>
      </c>
    </row>
    <row r="17" spans="1:19" ht="15.75" customHeight="1" x14ac:dyDescent="0.25">
      <c r="A17" s="36"/>
      <c r="B17" s="107"/>
      <c r="C17" s="108"/>
      <c r="E17" s="36"/>
      <c r="F17" s="36"/>
      <c r="G17" s="36"/>
    </row>
    <row r="18" spans="1:19" ht="15.75" customHeight="1" x14ac:dyDescent="0.25">
      <c r="A18" s="36"/>
      <c r="B18" s="107"/>
      <c r="C18" s="108"/>
    </row>
    <row r="19" spans="1:19" x14ac:dyDescent="0.25">
      <c r="A19" s="36"/>
      <c r="B19" s="109"/>
      <c r="C19" s="108"/>
    </row>
    <row r="23" spans="1:19" ht="15.75" thickBot="1" x14ac:dyDescent="0.3"/>
    <row r="24" spans="1:19" ht="15.75" thickBot="1" x14ac:dyDescent="0.3">
      <c r="A24" s="81" t="s">
        <v>65</v>
      </c>
      <c r="B24" s="82" t="s">
        <v>71</v>
      </c>
      <c r="C24" s="82" t="s">
        <v>66</v>
      </c>
      <c r="D24" s="82" t="s">
        <v>75</v>
      </c>
      <c r="E24" s="82" t="s">
        <v>72</v>
      </c>
      <c r="F24" s="82" t="s">
        <v>76</v>
      </c>
      <c r="G24" s="82" t="s">
        <v>37</v>
      </c>
      <c r="H24" s="82" t="s">
        <v>38</v>
      </c>
      <c r="I24" s="82" t="s">
        <v>39</v>
      </c>
      <c r="J24" s="82" t="s">
        <v>41</v>
      </c>
      <c r="K24" s="82" t="s">
        <v>42</v>
      </c>
      <c r="L24" s="82" t="s">
        <v>43</v>
      </c>
      <c r="M24" s="82" t="s">
        <v>44</v>
      </c>
      <c r="N24" s="82" t="s">
        <v>73</v>
      </c>
      <c r="O24" s="82" t="s">
        <v>74</v>
      </c>
      <c r="P24" s="82" t="s">
        <v>47</v>
      </c>
      <c r="Q24" s="82" t="s">
        <v>48</v>
      </c>
      <c r="R24" s="82" t="s">
        <v>49</v>
      </c>
      <c r="S24" s="83" t="s">
        <v>30</v>
      </c>
    </row>
    <row r="25" spans="1:19" x14ac:dyDescent="0.25">
      <c r="A25" s="97">
        <v>4.0000000000000001E-3</v>
      </c>
      <c r="B25" s="98">
        <f>A25*(1+$B$9)</f>
        <v>1.2E-2</v>
      </c>
      <c r="C25" s="101">
        <f>(0.5*(1/($B$14/$B$12)^2)+B25)/((1/($B$14/$B$12))+B25)</f>
        <v>0.56030426944554368</v>
      </c>
      <c r="D25" s="115">
        <f>B25*(-1+(1+(2/(B25)))^(1/2))</f>
        <v>0.14338339679644024</v>
      </c>
      <c r="E25" s="101">
        <f>C25*$B$14</f>
        <v>252.13692125049465</v>
      </c>
      <c r="F25" s="101">
        <f>D25*$B$14</f>
        <v>64.522528558398108</v>
      </c>
      <c r="G25" s="102">
        <f t="shared" ref="G25:G88" si="0">((1/12)*(1/($B$14/$B$12)^3)+(1/($B$14/$B$12))*(C25-0.5*(1/($B$14/$B$12)))^2+B25*(1-C25)^2)*$B$11*$B$14^3</f>
        <v>3189107637.5148392</v>
      </c>
      <c r="H25" s="87">
        <f t="shared" ref="H25:H88" si="1">(B25*(1-D25)*(1-(D25/3)))*$B$11*$B$14^3</f>
        <v>267582206.85468453</v>
      </c>
      <c r="I25" s="101">
        <f t="shared" ref="I25:J56" si="2">$F$5*G25*1000/1000000000000</f>
        <v>33459.911327103233</v>
      </c>
      <c r="J25" s="101">
        <f t="shared" si="2"/>
        <v>2807.4552294024529</v>
      </c>
      <c r="K25" s="101">
        <f>(5*($F$1)*$B$1^4)/(384*I25)*1000</f>
        <v>4.4467525537336465</v>
      </c>
      <c r="L25" s="101">
        <f>(5*($F$1)*$B$1^4)/(384*J25)*1000</f>
        <v>52.997442161585646</v>
      </c>
      <c r="M25" s="101">
        <f t="shared" ref="M25:M88" si="3">L25*$N$9+K25*(1-$N$9)</f>
        <v>42.20840002650742</v>
      </c>
      <c r="N25" s="116">
        <f t="shared" ref="N25:N88" si="4">B25*$B$10*10^3*$B$11*$B$14*($B$12-$B$13-E25)/G25</f>
        <v>2.0102061391943671E-5</v>
      </c>
      <c r="O25" s="117">
        <f t="shared" ref="O25:O88" si="5">B25*$B$10*10^3*$B$11*$B$14*($B$12-$B$13-F25)/H25</f>
        <v>4.6675263731158856E-4</v>
      </c>
      <c r="P25" s="98">
        <f>N25*$B$1^2/8*1000</f>
        <v>9.0459276263746516E-2</v>
      </c>
      <c r="Q25" s="101">
        <f>O25*$B$1^2/8*1000</f>
        <v>2.1003868679021487</v>
      </c>
      <c r="R25" s="101">
        <f t="shared" ref="R25:R88" si="6">$N$9*Q25+(1-$N$9)*P25</f>
        <v>1.6537362919825036</v>
      </c>
      <c r="S25" s="103">
        <f>R25+M25</f>
        <v>43.862136318489924</v>
      </c>
    </row>
    <row r="26" spans="1:19" x14ac:dyDescent="0.25">
      <c r="A26" s="65">
        <f>A25+0.001</f>
        <v>5.0000000000000001E-3</v>
      </c>
      <c r="B26" s="63">
        <f t="shared" ref="B26:B89" si="7">A26*(1+$B$9)</f>
        <v>1.4999999999999999E-2</v>
      </c>
      <c r="C26" s="64">
        <f t="shared" ref="C26:C89" si="8">(0.5*(1/($B$14/$B$12)^2)+B26)/((1/($B$14/$B$12))+B26)</f>
        <v>0.56147563448994131</v>
      </c>
      <c r="D26" s="28">
        <f t="shared" ref="D26:D89" si="9">B26*(-1+(1+(2/(B26)))^(1/2))</f>
        <v>0.1588533865071371</v>
      </c>
      <c r="E26" s="64">
        <f t="shared" ref="E26:F89" si="10">C26*$B$14</f>
        <v>252.66403552047359</v>
      </c>
      <c r="F26" s="64">
        <f t="shared" si="10"/>
        <v>71.484023928211698</v>
      </c>
      <c r="G26" s="36">
        <f t="shared" si="0"/>
        <v>3204921065.6142077</v>
      </c>
      <c r="H26" s="61">
        <f t="shared" si="1"/>
        <v>326658637.75917697</v>
      </c>
      <c r="I26" s="64">
        <f t="shared" si="2"/>
        <v>33625.824793227162</v>
      </c>
      <c r="J26" s="64">
        <f t="shared" si="2"/>
        <v>3427.2813263122539</v>
      </c>
      <c r="K26" s="64">
        <f t="shared" ref="K26:L89" si="11">(5*($F$1)*$B$1^4)/(384*I26)*1000</f>
        <v>4.4248117943999459</v>
      </c>
      <c r="L26" s="64">
        <f t="shared" si="11"/>
        <v>43.4128196594801</v>
      </c>
      <c r="M26" s="64">
        <f t="shared" si="3"/>
        <v>34.748817911684512</v>
      </c>
      <c r="N26" s="79">
        <f t="shared" si="4"/>
        <v>2.4936984087279452E-5</v>
      </c>
      <c r="O26" s="80">
        <f t="shared" si="5"/>
        <v>4.6929409661620856E-4</v>
      </c>
      <c r="P26" s="63">
        <f t="shared" ref="P26:Q89" si="12">N26*$B$1^2/8*1000</f>
        <v>0.11221642839275753</v>
      </c>
      <c r="Q26" s="64">
        <f t="shared" si="12"/>
        <v>2.1118234347729388</v>
      </c>
      <c r="R26" s="64">
        <f t="shared" si="6"/>
        <v>1.6674663222440096</v>
      </c>
      <c r="S26" s="66">
        <f t="shared" ref="S26:S89" si="13">R26+M26</f>
        <v>36.416284233928522</v>
      </c>
    </row>
    <row r="27" spans="1:19" x14ac:dyDescent="0.25">
      <c r="A27" s="65">
        <f t="shared" ref="A27:A90" si="14">A26+0.001</f>
        <v>6.0000000000000001E-3</v>
      </c>
      <c r="B27" s="63">
        <f t="shared" si="7"/>
        <v>1.8000000000000002E-2</v>
      </c>
      <c r="C27" s="64">
        <f t="shared" si="8"/>
        <v>0.56264077500054666</v>
      </c>
      <c r="D27" s="28">
        <f t="shared" si="9"/>
        <v>0.17258856209122311</v>
      </c>
      <c r="E27" s="64">
        <f t="shared" si="10"/>
        <v>253.18834875024601</v>
      </c>
      <c r="F27" s="64">
        <f t="shared" si="10"/>
        <v>77.664852941050398</v>
      </c>
      <c r="G27" s="36">
        <f t="shared" si="0"/>
        <v>3220650462.50738</v>
      </c>
      <c r="H27" s="61">
        <f t="shared" si="1"/>
        <v>383725426.21165609</v>
      </c>
      <c r="I27" s="64">
        <f t="shared" si="2"/>
        <v>33790.856609363822</v>
      </c>
      <c r="J27" s="64">
        <f t="shared" si="2"/>
        <v>4026.0223844317215</v>
      </c>
      <c r="K27" s="64">
        <f t="shared" si="11"/>
        <v>4.4032013707597715</v>
      </c>
      <c r="L27" s="64">
        <f t="shared" si="11"/>
        <v>36.956562069015746</v>
      </c>
      <c r="M27" s="64">
        <f t="shared" si="3"/>
        <v>29.722481913847751</v>
      </c>
      <c r="N27" s="79">
        <f t="shared" si="4"/>
        <v>2.9699113151482295E-5</v>
      </c>
      <c r="O27" s="80">
        <f t="shared" si="5"/>
        <v>4.7157386274121449E-4</v>
      </c>
      <c r="P27" s="63">
        <f t="shared" si="12"/>
        <v>0.13364600918167033</v>
      </c>
      <c r="Q27" s="64">
        <f t="shared" si="12"/>
        <v>2.1220823823354653</v>
      </c>
      <c r="R27" s="64">
        <f t="shared" si="6"/>
        <v>1.6802076327457331</v>
      </c>
      <c r="S27" s="66">
        <f t="shared" si="13"/>
        <v>31.402689546593486</v>
      </c>
    </row>
    <row r="28" spans="1:19" x14ac:dyDescent="0.25">
      <c r="A28" s="65">
        <f t="shared" si="14"/>
        <v>7.0000000000000001E-3</v>
      </c>
      <c r="B28" s="63">
        <f t="shared" si="7"/>
        <v>2.1000000000000001E-2</v>
      </c>
      <c r="C28" s="64">
        <f t="shared" si="8"/>
        <v>0.56379974046084558</v>
      </c>
      <c r="D28" s="28">
        <f t="shared" si="9"/>
        <v>0.18501213556487395</v>
      </c>
      <c r="E28" s="64">
        <f t="shared" si="10"/>
        <v>253.7098832073805</v>
      </c>
      <c r="F28" s="64">
        <f t="shared" si="10"/>
        <v>83.255461004193279</v>
      </c>
      <c r="G28" s="36">
        <f t="shared" si="0"/>
        <v>3236296496.221415</v>
      </c>
      <c r="H28" s="61">
        <f t="shared" si="1"/>
        <v>439020201.6706019</v>
      </c>
      <c r="I28" s="64">
        <f t="shared" si="2"/>
        <v>33955.013784409952</v>
      </c>
      <c r="J28" s="64">
        <f t="shared" si="2"/>
        <v>4606.1715966891588</v>
      </c>
      <c r="K28" s="64">
        <f t="shared" si="11"/>
        <v>4.3819138783507698</v>
      </c>
      <c r="L28" s="64">
        <f t="shared" si="11"/>
        <v>32.30186783498123</v>
      </c>
      <c r="M28" s="64">
        <f t="shared" si="3"/>
        <v>26.097433622396686</v>
      </c>
      <c r="N28" s="79">
        <f t="shared" si="4"/>
        <v>3.4390080251102185E-5</v>
      </c>
      <c r="O28" s="80">
        <f t="shared" si="5"/>
        <v>4.7365509108540638E-4</v>
      </c>
      <c r="P28" s="63">
        <f t="shared" si="12"/>
        <v>0.15475536112995983</v>
      </c>
      <c r="Q28" s="64">
        <f t="shared" si="12"/>
        <v>2.1314479098843289</v>
      </c>
      <c r="R28" s="64">
        <f t="shared" si="6"/>
        <v>1.6921828990500245</v>
      </c>
      <c r="S28" s="66">
        <f t="shared" si="13"/>
        <v>27.78961652144671</v>
      </c>
    </row>
    <row r="29" spans="1:19" x14ac:dyDescent="0.25">
      <c r="A29" s="65">
        <f t="shared" si="14"/>
        <v>8.0000000000000002E-3</v>
      </c>
      <c r="B29" s="63">
        <f t="shared" si="7"/>
        <v>2.4E-2</v>
      </c>
      <c r="C29" s="64">
        <f t="shared" si="8"/>
        <v>0.56495257983120151</v>
      </c>
      <c r="D29" s="28">
        <f t="shared" si="9"/>
        <v>0.1963996370232946</v>
      </c>
      <c r="E29" s="64">
        <f t="shared" si="10"/>
        <v>254.22866092404067</v>
      </c>
      <c r="F29" s="64">
        <f t="shared" si="10"/>
        <v>88.379836660482567</v>
      </c>
      <c r="G29" s="36">
        <f t="shared" si="0"/>
        <v>3251859827.7212214</v>
      </c>
      <c r="H29" s="61">
        <f t="shared" si="1"/>
        <v>492725472.70240617</v>
      </c>
      <c r="I29" s="64">
        <f t="shared" si="2"/>
        <v>34118.303253166683</v>
      </c>
      <c r="J29" s="64">
        <f t="shared" si="2"/>
        <v>5169.6438311737038</v>
      </c>
      <c r="K29" s="64">
        <f t="shared" si="11"/>
        <v>4.3609421323637463</v>
      </c>
      <c r="L29" s="64">
        <f t="shared" si="11"/>
        <v>28.781082604624466</v>
      </c>
      <c r="M29" s="64">
        <f t="shared" si="3"/>
        <v>23.354384721899862</v>
      </c>
      <c r="N29" s="79">
        <f t="shared" si="4"/>
        <v>3.9011468649348322E-5</v>
      </c>
      <c r="O29" s="80">
        <f t="shared" si="5"/>
        <v>4.7557895588145634E-4</v>
      </c>
      <c r="P29" s="63">
        <f t="shared" si="12"/>
        <v>0.17555160892206745</v>
      </c>
      <c r="Q29" s="64">
        <f t="shared" si="12"/>
        <v>2.1401053014665532</v>
      </c>
      <c r="R29" s="64">
        <f t="shared" si="6"/>
        <v>1.7035378142344453</v>
      </c>
      <c r="S29" s="66">
        <f t="shared" si="13"/>
        <v>25.057922536134306</v>
      </c>
    </row>
    <row r="30" spans="1:19" x14ac:dyDescent="0.25">
      <c r="A30" s="65">
        <f t="shared" si="14"/>
        <v>9.0000000000000011E-3</v>
      </c>
      <c r="B30" s="63">
        <f t="shared" si="7"/>
        <v>2.7000000000000003E-2</v>
      </c>
      <c r="C30" s="64">
        <f t="shared" si="8"/>
        <v>0.56609934155575081</v>
      </c>
      <c r="D30" s="28">
        <f t="shared" si="9"/>
        <v>0.20694230057858282</v>
      </c>
      <c r="E30" s="64">
        <f t="shared" si="10"/>
        <v>254.74470370008785</v>
      </c>
      <c r="F30" s="64">
        <f t="shared" si="10"/>
        <v>93.124035260362263</v>
      </c>
      <c r="G30" s="36">
        <f t="shared" si="0"/>
        <v>3267341111.0026355</v>
      </c>
      <c r="H30" s="61">
        <f t="shared" si="1"/>
        <v>544986819.30654311</v>
      </c>
      <c r="I30" s="64">
        <f t="shared" si="2"/>
        <v>34280.73187731608</v>
      </c>
      <c r="J30" s="64">
        <f t="shared" si="2"/>
        <v>5717.9665038358598</v>
      </c>
      <c r="K30" s="64">
        <f t="shared" si="11"/>
        <v>4.3402791595576229</v>
      </c>
      <c r="L30" s="64">
        <f t="shared" si="11"/>
        <v>26.021129372073837</v>
      </c>
      <c r="M30" s="64">
        <f t="shared" si="3"/>
        <v>21.203162658181345</v>
      </c>
      <c r="N30" s="79">
        <f t="shared" si="4"/>
        <v>4.35648149877306E-5</v>
      </c>
      <c r="O30" s="80">
        <f t="shared" si="5"/>
        <v>4.7737407415877382E-4</v>
      </c>
      <c r="P30" s="63">
        <f t="shared" si="12"/>
        <v>0.19604166744478768</v>
      </c>
      <c r="Q30" s="64">
        <f t="shared" si="12"/>
        <v>2.1481833337144822</v>
      </c>
      <c r="R30" s="64">
        <f t="shared" si="6"/>
        <v>1.714374074543439</v>
      </c>
      <c r="S30" s="66">
        <f t="shared" si="13"/>
        <v>22.917536732724784</v>
      </c>
    </row>
    <row r="31" spans="1:19" x14ac:dyDescent="0.25">
      <c r="A31" s="65">
        <f t="shared" si="14"/>
        <v>1.0000000000000002E-2</v>
      </c>
      <c r="B31" s="63">
        <f t="shared" si="7"/>
        <v>3.0000000000000006E-2</v>
      </c>
      <c r="C31" s="64">
        <f t="shared" si="8"/>
        <v>0.56724007356918749</v>
      </c>
      <c r="D31" s="28">
        <f t="shared" si="9"/>
        <v>0.21677925358506137</v>
      </c>
      <c r="E31" s="64">
        <f t="shared" si="10"/>
        <v>255.25803310613438</v>
      </c>
      <c r="F31" s="64">
        <f t="shared" si="10"/>
        <v>97.55066411327762</v>
      </c>
      <c r="G31" s="36">
        <f t="shared" si="0"/>
        <v>3282740993.1840305</v>
      </c>
      <c r="H31" s="61">
        <f t="shared" si="1"/>
        <v>595923664.49780667</v>
      </c>
      <c r="I31" s="64">
        <f t="shared" si="2"/>
        <v>34442.306446382325</v>
      </c>
      <c r="J31" s="64">
        <f t="shared" si="2"/>
        <v>6252.3925932325164</v>
      </c>
      <c r="K31" s="64">
        <f t="shared" si="11"/>
        <v>4.3199181905288961</v>
      </c>
      <c r="L31" s="64">
        <f t="shared" si="11"/>
        <v>23.79696155077389</v>
      </c>
      <c r="M31" s="64">
        <f t="shared" si="3"/>
        <v>19.468729692941672</v>
      </c>
      <c r="N31" s="79">
        <f t="shared" si="4"/>
        <v>4.8051610989581423E-5</v>
      </c>
      <c r="O31" s="80">
        <f t="shared" si="5"/>
        <v>4.7906129438378089E-4</v>
      </c>
      <c r="P31" s="63">
        <f t="shared" si="12"/>
        <v>0.21623224945311639</v>
      </c>
      <c r="Q31" s="64">
        <f t="shared" si="12"/>
        <v>2.155775824727014</v>
      </c>
      <c r="R31" s="64">
        <f t="shared" si="6"/>
        <v>1.7247661413328146</v>
      </c>
      <c r="S31" s="66">
        <f t="shared" si="13"/>
        <v>21.193495834274486</v>
      </c>
    </row>
    <row r="32" spans="1:19" x14ac:dyDescent="0.25">
      <c r="A32" s="65">
        <f t="shared" si="14"/>
        <v>1.1000000000000003E-2</v>
      </c>
      <c r="B32" s="63">
        <f t="shared" si="7"/>
        <v>3.3000000000000008E-2</v>
      </c>
      <c r="C32" s="64">
        <f t="shared" si="8"/>
        <v>0.56837482330344336</v>
      </c>
      <c r="D32" s="28">
        <f t="shared" si="9"/>
        <v>0.2260154435550128</v>
      </c>
      <c r="E32" s="64">
        <f t="shared" si="10"/>
        <v>255.7686704865495</v>
      </c>
      <c r="F32" s="64">
        <f t="shared" si="10"/>
        <v>101.70694959975576</v>
      </c>
      <c r="G32" s="36">
        <f t="shared" si="0"/>
        <v>3298060114.5964842</v>
      </c>
      <c r="H32" s="61">
        <f t="shared" si="1"/>
        <v>645636114.56123054</v>
      </c>
      <c r="I32" s="64">
        <f t="shared" si="2"/>
        <v>34603.033678677712</v>
      </c>
      <c r="J32" s="64">
        <f t="shared" si="2"/>
        <v>6773.9724080397136</v>
      </c>
      <c r="K32" s="64">
        <f t="shared" si="11"/>
        <v>4.2998526523176022</v>
      </c>
      <c r="L32" s="64">
        <f t="shared" si="11"/>
        <v>21.964651932285427</v>
      </c>
      <c r="M32" s="64">
        <f t="shared" si="3"/>
        <v>18.039140981181468</v>
      </c>
      <c r="N32" s="79">
        <f t="shared" si="4"/>
        <v>5.2473305089424743E-5</v>
      </c>
      <c r="O32" s="80">
        <f t="shared" si="5"/>
        <v>4.8065636495181967E-4</v>
      </c>
      <c r="P32" s="63">
        <f t="shared" si="12"/>
        <v>0.23612987290241133</v>
      </c>
      <c r="Q32" s="64">
        <f t="shared" si="12"/>
        <v>2.1629536422831883</v>
      </c>
      <c r="R32" s="64">
        <f t="shared" si="6"/>
        <v>1.7347705824207935</v>
      </c>
      <c r="S32" s="66">
        <f t="shared" si="13"/>
        <v>19.773911563602262</v>
      </c>
    </row>
    <row r="33" spans="1:19" x14ac:dyDescent="0.25">
      <c r="A33" s="65">
        <f t="shared" si="14"/>
        <v>1.2000000000000004E-2</v>
      </c>
      <c r="B33" s="63">
        <f t="shared" si="7"/>
        <v>3.6000000000000011E-2</v>
      </c>
      <c r="C33" s="64">
        <f t="shared" si="8"/>
        <v>0.56950363769426149</v>
      </c>
      <c r="D33" s="28">
        <f t="shared" si="9"/>
        <v>0.23473234014428351</v>
      </c>
      <c r="E33" s="64">
        <f t="shared" si="10"/>
        <v>256.27663696241768</v>
      </c>
      <c r="F33" s="64">
        <f t="shared" si="10"/>
        <v>105.62955306492758</v>
      </c>
      <c r="G33" s="36">
        <f t="shared" si="0"/>
        <v>3313299108.87253</v>
      </c>
      <c r="H33" s="61">
        <f t="shared" si="1"/>
        <v>694209539.28139949</v>
      </c>
      <c r="I33" s="64">
        <f t="shared" si="2"/>
        <v>34762.920222233843</v>
      </c>
      <c r="J33" s="64">
        <f t="shared" si="2"/>
        <v>7283.6016425227144</v>
      </c>
      <c r="K33" s="64">
        <f t="shared" si="11"/>
        <v>4.2800761613328193</v>
      </c>
      <c r="L33" s="64">
        <f t="shared" si="11"/>
        <v>20.427798422260249</v>
      </c>
      <c r="M33" s="64">
        <f t="shared" si="3"/>
        <v>16.839415697609709</v>
      </c>
      <c r="N33" s="79">
        <f t="shared" si="4"/>
        <v>5.6831303991931364E-5</v>
      </c>
      <c r="O33" s="80">
        <f t="shared" si="5"/>
        <v>4.8217152816335424E-4</v>
      </c>
      <c r="P33" s="63">
        <f t="shared" si="12"/>
        <v>0.25574086796369111</v>
      </c>
      <c r="Q33" s="64">
        <f t="shared" si="12"/>
        <v>2.1697718767350942</v>
      </c>
      <c r="R33" s="64">
        <f t="shared" si="6"/>
        <v>1.7444316525636712</v>
      </c>
      <c r="S33" s="66">
        <f t="shared" si="13"/>
        <v>18.583847350173379</v>
      </c>
    </row>
    <row r="34" spans="1:19" x14ac:dyDescent="0.25">
      <c r="A34" s="65">
        <f t="shared" si="14"/>
        <v>1.3000000000000005E-2</v>
      </c>
      <c r="B34" s="63">
        <f t="shared" si="7"/>
        <v>3.9000000000000014E-2</v>
      </c>
      <c r="C34" s="64">
        <f t="shared" si="8"/>
        <v>0.57062656318766836</v>
      </c>
      <c r="D34" s="28">
        <f t="shared" si="9"/>
        <v>0.24299468080089742</v>
      </c>
      <c r="E34" s="64">
        <f t="shared" si="10"/>
        <v>256.78195343445077</v>
      </c>
      <c r="F34" s="64">
        <f t="shared" si="10"/>
        <v>109.34760636040384</v>
      </c>
      <c r="G34" s="36">
        <f t="shared" si="0"/>
        <v>3328458603.0335231</v>
      </c>
      <c r="H34" s="61">
        <f t="shared" si="1"/>
        <v>741717769.28188062</v>
      </c>
      <c r="I34" s="64">
        <f t="shared" si="2"/>
        <v>34921.972655718295</v>
      </c>
      <c r="J34" s="64">
        <f t="shared" si="2"/>
        <v>7782.0549228147711</v>
      </c>
      <c r="K34" s="64">
        <f t="shared" si="11"/>
        <v>4.2605825165817031</v>
      </c>
      <c r="L34" s="64">
        <f t="shared" si="11"/>
        <v>19.119364694445132</v>
      </c>
      <c r="M34" s="64">
        <f t="shared" si="3"/>
        <v>15.817413099364369</v>
      </c>
      <c r="N34" s="79">
        <f t="shared" si="4"/>
        <v>6.1126974163984882E-5</v>
      </c>
      <c r="O34" s="80">
        <f t="shared" si="5"/>
        <v>4.8361652552801751E-4</v>
      </c>
      <c r="P34" s="63">
        <f t="shared" si="12"/>
        <v>0.27507138373793194</v>
      </c>
      <c r="Q34" s="64">
        <f t="shared" si="12"/>
        <v>2.1762743648760789</v>
      </c>
      <c r="R34" s="64">
        <f t="shared" si="6"/>
        <v>1.7537848135120462</v>
      </c>
      <c r="S34" s="66">
        <f t="shared" si="13"/>
        <v>17.571197912876414</v>
      </c>
    </row>
    <row r="35" spans="1:19" x14ac:dyDescent="0.25">
      <c r="A35" s="65">
        <f t="shared" si="14"/>
        <v>1.4000000000000005E-2</v>
      </c>
      <c r="B35" s="63">
        <f t="shared" si="7"/>
        <v>4.2000000000000016E-2</v>
      </c>
      <c r="C35" s="64">
        <f t="shared" si="8"/>
        <v>0.57174364574634373</v>
      </c>
      <c r="D35" s="28">
        <f t="shared" si="9"/>
        <v>0.25085491288349598</v>
      </c>
      <c r="E35" s="64">
        <f t="shared" si="10"/>
        <v>257.28464058585467</v>
      </c>
      <c r="F35" s="64">
        <f t="shared" si="10"/>
        <v>112.88471079757319</v>
      </c>
      <c r="G35" s="36">
        <f t="shared" si="0"/>
        <v>3343539217.5756402</v>
      </c>
      <c r="H35" s="61">
        <f t="shared" si="1"/>
        <v>788225404.35785615</v>
      </c>
      <c r="I35" s="64">
        <f t="shared" si="2"/>
        <v>35080.197489336853</v>
      </c>
      <c r="J35" s="64">
        <f t="shared" si="2"/>
        <v>8270.0100257940067</v>
      </c>
      <c r="K35" s="64">
        <f t="shared" si="11"/>
        <v>4.2413656931869888</v>
      </c>
      <c r="L35" s="64">
        <f t="shared" si="11"/>
        <v>17.9912655096464</v>
      </c>
      <c r="M35" s="64">
        <f t="shared" si="3"/>
        <v>14.935732217099863</v>
      </c>
      <c r="N35" s="79">
        <f t="shared" si="4"/>
        <v>6.5361643263182981E-5</v>
      </c>
      <c r="O35" s="80">
        <f t="shared" si="5"/>
        <v>4.8499926016339388E-4</v>
      </c>
      <c r="P35" s="63">
        <f t="shared" si="12"/>
        <v>0.29412739468432342</v>
      </c>
      <c r="Q35" s="64">
        <f t="shared" si="12"/>
        <v>2.1824966707352722</v>
      </c>
      <c r="R35" s="64">
        <f t="shared" si="6"/>
        <v>1.7628590538350613</v>
      </c>
      <c r="S35" s="66">
        <f t="shared" si="13"/>
        <v>16.698591270934923</v>
      </c>
    </row>
    <row r="36" spans="1:19" x14ac:dyDescent="0.25">
      <c r="A36" s="65">
        <f t="shared" si="14"/>
        <v>1.5000000000000006E-2</v>
      </c>
      <c r="B36" s="63">
        <f t="shared" si="7"/>
        <v>4.5000000000000019E-2</v>
      </c>
      <c r="C36" s="64">
        <f t="shared" si="8"/>
        <v>0.5728549308558919</v>
      </c>
      <c r="D36" s="28">
        <f t="shared" si="9"/>
        <v>0.25835622624235033</v>
      </c>
      <c r="E36" s="64">
        <f t="shared" si="10"/>
        <v>257.78471888515134</v>
      </c>
      <c r="F36" s="64">
        <f t="shared" si="10"/>
        <v>116.26030180905765</v>
      </c>
      <c r="G36" s="36">
        <f t="shared" si="0"/>
        <v>3358541566.5545406</v>
      </c>
      <c r="H36" s="61">
        <f t="shared" si="1"/>
        <v>833789526.90386999</v>
      </c>
      <c r="I36" s="64">
        <f t="shared" si="2"/>
        <v>35237.601165721833</v>
      </c>
      <c r="J36" s="64">
        <f t="shared" si="2"/>
        <v>8748.0658562566405</v>
      </c>
      <c r="K36" s="64">
        <f t="shared" si="11"/>
        <v>4.2224198361787035</v>
      </c>
      <c r="L36" s="64">
        <f t="shared" si="11"/>
        <v>17.00809625650956</v>
      </c>
      <c r="M36" s="64">
        <f t="shared" si="3"/>
        <v>14.166834829769369</v>
      </c>
      <c r="N36" s="79">
        <f t="shared" si="4"/>
        <v>6.9536601505911004E-5</v>
      </c>
      <c r="O36" s="80">
        <f t="shared" si="5"/>
        <v>4.8632624927267236E-4</v>
      </c>
      <c r="P36" s="63">
        <f t="shared" si="12"/>
        <v>0.31291470677659949</v>
      </c>
      <c r="Q36" s="64">
        <f t="shared" si="12"/>
        <v>2.1884681217270257</v>
      </c>
      <c r="R36" s="64">
        <f t="shared" si="6"/>
        <v>1.7716784739602642</v>
      </c>
      <c r="S36" s="66">
        <f t="shared" si="13"/>
        <v>15.938513303729634</v>
      </c>
    </row>
    <row r="37" spans="1:19" x14ac:dyDescent="0.25">
      <c r="A37" s="65">
        <f t="shared" si="14"/>
        <v>1.6000000000000007E-2</v>
      </c>
      <c r="B37" s="63">
        <f t="shared" si="7"/>
        <v>4.8000000000000022E-2</v>
      </c>
      <c r="C37" s="64">
        <f t="shared" si="8"/>
        <v>0.5739604635310156</v>
      </c>
      <c r="D37" s="28">
        <f t="shared" si="9"/>
        <v>0.26553468707624689</v>
      </c>
      <c r="E37" s="64">
        <f t="shared" si="10"/>
        <v>258.28220858895702</v>
      </c>
      <c r="F37" s="64">
        <f t="shared" si="10"/>
        <v>119.4906091843111</v>
      </c>
      <c r="G37" s="36">
        <f t="shared" si="0"/>
        <v>3373466257.6687117</v>
      </c>
      <c r="H37" s="61">
        <f t="shared" si="1"/>
        <v>878461003.76719236</v>
      </c>
      <c r="I37" s="64">
        <f t="shared" si="2"/>
        <v>35394.190060806519</v>
      </c>
      <c r="J37" s="64">
        <f t="shared" si="2"/>
        <v>9216.7561058784067</v>
      </c>
      <c r="K37" s="64">
        <f t="shared" si="11"/>
        <v>4.2037392545466625</v>
      </c>
      <c r="L37" s="64">
        <f t="shared" si="11"/>
        <v>16.143200973561765</v>
      </c>
      <c r="M37" s="64">
        <f t="shared" si="3"/>
        <v>13.489987258225076</v>
      </c>
      <c r="N37" s="79">
        <f t="shared" si="4"/>
        <v>7.365310297794958E-5</v>
      </c>
      <c r="O37" s="80">
        <f t="shared" si="5"/>
        <v>4.8760294271486029E-4</v>
      </c>
      <c r="P37" s="63">
        <f t="shared" si="12"/>
        <v>0.33143896340077311</v>
      </c>
      <c r="Q37" s="64">
        <f t="shared" si="12"/>
        <v>2.194213242216871</v>
      </c>
      <c r="R37" s="64">
        <f t="shared" si="6"/>
        <v>1.7802634024799602</v>
      </c>
      <c r="S37" s="66">
        <f t="shared" si="13"/>
        <v>15.270250660705036</v>
      </c>
    </row>
    <row r="38" spans="1:19" x14ac:dyDescent="0.25">
      <c r="A38" s="65">
        <f t="shared" si="14"/>
        <v>1.7000000000000008E-2</v>
      </c>
      <c r="B38" s="63">
        <f t="shared" si="7"/>
        <v>5.1000000000000024E-2</v>
      </c>
      <c r="C38" s="64">
        <f t="shared" si="8"/>
        <v>0.57506028832159439</v>
      </c>
      <c r="D38" s="28">
        <f t="shared" si="9"/>
        <v>0.27242077855326491</v>
      </c>
      <c r="E38" s="64">
        <f t="shared" si="10"/>
        <v>258.77712974471746</v>
      </c>
      <c r="F38" s="64">
        <f t="shared" si="10"/>
        <v>122.58935034896921</v>
      </c>
      <c r="G38" s="36">
        <f t="shared" si="0"/>
        <v>3388313892.3415236</v>
      </c>
      <c r="H38" s="61">
        <f t="shared" si="1"/>
        <v>922285495.2479732</v>
      </c>
      <c r="I38" s="64">
        <f t="shared" si="2"/>
        <v>35549.970484686048</v>
      </c>
      <c r="J38" s="64">
        <f t="shared" si="2"/>
        <v>9676.5598395789748</v>
      </c>
      <c r="K38" s="64">
        <f t="shared" si="11"/>
        <v>4.1853184155410599</v>
      </c>
      <c r="L38" s="64">
        <f t="shared" si="11"/>
        <v>15.376120088972797</v>
      </c>
      <c r="M38" s="64">
        <f t="shared" si="3"/>
        <v>12.889275272654634</v>
      </c>
      <c r="N38" s="79">
        <f t="shared" si="4"/>
        <v>7.7712366890411949E-5</v>
      </c>
      <c r="O38" s="80">
        <f t="shared" si="5"/>
        <v>4.8883395314403368E-4</v>
      </c>
      <c r="P38" s="63">
        <f t="shared" si="12"/>
        <v>0.34970565100685375</v>
      </c>
      <c r="Q38" s="64">
        <f t="shared" si="12"/>
        <v>2.1997527891481514</v>
      </c>
      <c r="R38" s="64">
        <f t="shared" si="6"/>
        <v>1.7886312028945297</v>
      </c>
      <c r="S38" s="66">
        <f t="shared" si="13"/>
        <v>14.677906475549165</v>
      </c>
    </row>
    <row r="39" spans="1:19" x14ac:dyDescent="0.25">
      <c r="A39" s="65">
        <f t="shared" si="14"/>
        <v>1.8000000000000009E-2</v>
      </c>
      <c r="B39" s="63">
        <f t="shared" si="7"/>
        <v>5.4000000000000027E-2</v>
      </c>
      <c r="C39" s="64">
        <f t="shared" si="8"/>
        <v>0.57615444931866822</v>
      </c>
      <c r="D39" s="28">
        <f t="shared" si="9"/>
        <v>0.27904053807307005</v>
      </c>
      <c r="E39" s="64">
        <f t="shared" si="10"/>
        <v>259.26950219340068</v>
      </c>
      <c r="F39" s="64">
        <f t="shared" si="10"/>
        <v>125.56824213288152</v>
      </c>
      <c r="G39" s="36">
        <f t="shared" si="0"/>
        <v>3403085065.8020215</v>
      </c>
      <c r="H39" s="61">
        <f t="shared" si="1"/>
        <v>965304250.65136766</v>
      </c>
      <c r="I39" s="64">
        <f t="shared" si="2"/>
        <v>35704.948682465118</v>
      </c>
      <c r="J39" s="64">
        <f t="shared" si="2"/>
        <v>10127.909842403462</v>
      </c>
      <c r="K39" s="64">
        <f t="shared" si="11"/>
        <v>4.1671519392091501</v>
      </c>
      <c r="L39" s="64">
        <f t="shared" si="11"/>
        <v>14.690883751606213</v>
      </c>
      <c r="M39" s="64">
        <f t="shared" si="3"/>
        <v>12.352276682184645</v>
      </c>
      <c r="N39" s="79">
        <f t="shared" si="4"/>
        <v>8.1715578783654168E-5</v>
      </c>
      <c r="O39" s="80">
        <f t="shared" si="5"/>
        <v>4.9002322599436788E-4</v>
      </c>
      <c r="P39" s="63">
        <f t="shared" si="12"/>
        <v>0.36772010452644377</v>
      </c>
      <c r="Q39" s="64">
        <f t="shared" si="12"/>
        <v>2.2051045169746555</v>
      </c>
      <c r="R39" s="64">
        <f t="shared" si="6"/>
        <v>1.7967968697639418</v>
      </c>
      <c r="S39" s="66">
        <f t="shared" si="13"/>
        <v>14.149073551948586</v>
      </c>
    </row>
    <row r="40" spans="1:19" x14ac:dyDescent="0.25">
      <c r="A40" s="65">
        <f t="shared" si="14"/>
        <v>1.900000000000001E-2</v>
      </c>
      <c r="B40" s="63">
        <f t="shared" si="7"/>
        <v>5.700000000000003E-2</v>
      </c>
      <c r="C40" s="64">
        <f t="shared" si="8"/>
        <v>0.57724299016033065</v>
      </c>
      <c r="D40" s="28">
        <f t="shared" si="9"/>
        <v>0.28541641315801447</v>
      </c>
      <c r="E40" s="64">
        <f t="shared" si="10"/>
        <v>259.75934557214879</v>
      </c>
      <c r="F40" s="64">
        <f t="shared" si="10"/>
        <v>128.43738592110651</v>
      </c>
      <c r="G40" s="36">
        <f t="shared" si="0"/>
        <v>3417780367.164463</v>
      </c>
      <c r="H40" s="61">
        <f t="shared" si="1"/>
        <v>1007554744.9945159</v>
      </c>
      <c r="I40" s="64">
        <f t="shared" si="2"/>
        <v>35859.130835092466</v>
      </c>
      <c r="J40" s="64">
        <f t="shared" si="2"/>
        <v>10571.199299810947</v>
      </c>
      <c r="K40" s="64">
        <f t="shared" si="11"/>
        <v>4.149234593156697</v>
      </c>
      <c r="L40" s="64">
        <f t="shared" si="11"/>
        <v>14.074840698931725</v>
      </c>
      <c r="M40" s="64">
        <f t="shared" si="3"/>
        <v>11.869150453203941</v>
      </c>
      <c r="N40" s="79">
        <f t="shared" si="4"/>
        <v>8.566389168165486E-5</v>
      </c>
      <c r="O40" s="80">
        <f t="shared" si="5"/>
        <v>4.9117416748418064E-4</v>
      </c>
      <c r="P40" s="63">
        <f t="shared" si="12"/>
        <v>0.3854875125674469</v>
      </c>
      <c r="Q40" s="64">
        <f t="shared" si="12"/>
        <v>2.2102837536788127</v>
      </c>
      <c r="R40" s="64">
        <f t="shared" si="6"/>
        <v>1.8047734778762869</v>
      </c>
      <c r="S40" s="66">
        <f t="shared" si="13"/>
        <v>13.673923931080228</v>
      </c>
    </row>
    <row r="41" spans="1:19" x14ac:dyDescent="0.25">
      <c r="A41" s="65">
        <f t="shared" si="14"/>
        <v>2.0000000000000011E-2</v>
      </c>
      <c r="B41" s="63">
        <f t="shared" si="7"/>
        <v>6.0000000000000032E-2</v>
      </c>
      <c r="C41" s="64">
        <f t="shared" si="8"/>
        <v>0.57832595403752896</v>
      </c>
      <c r="D41" s="28">
        <f t="shared" si="9"/>
        <v>0.29156791662493897</v>
      </c>
      <c r="E41" s="64">
        <f t="shared" si="10"/>
        <v>260.24667931688805</v>
      </c>
      <c r="F41" s="64">
        <f t="shared" si="10"/>
        <v>131.20556248122253</v>
      </c>
      <c r="G41" s="36">
        <f t="shared" si="0"/>
        <v>3432400379.5066414</v>
      </c>
      <c r="H41" s="61">
        <f t="shared" si="1"/>
        <v>1049071195.331497</v>
      </c>
      <c r="I41" s="64">
        <f t="shared" si="2"/>
        <v>36012.523060182633</v>
      </c>
      <c r="J41" s="64">
        <f t="shared" si="2"/>
        <v>11006.787214922517</v>
      </c>
      <c r="K41" s="64">
        <f t="shared" si="11"/>
        <v>4.1315612875234935</v>
      </c>
      <c r="L41" s="64">
        <f t="shared" si="11"/>
        <v>13.51783615293094</v>
      </c>
      <c r="M41" s="64">
        <f t="shared" si="3"/>
        <v>11.431997293951508</v>
      </c>
      <c r="N41" s="79">
        <f t="shared" si="4"/>
        <v>8.9558427199226107E-5</v>
      </c>
      <c r="O41" s="80">
        <f t="shared" si="5"/>
        <v>4.9228974265872144E-4</v>
      </c>
      <c r="P41" s="63">
        <f t="shared" si="12"/>
        <v>0.40301292239651748</v>
      </c>
      <c r="Q41" s="64">
        <f t="shared" si="12"/>
        <v>2.2153038419642468</v>
      </c>
      <c r="R41" s="64">
        <f t="shared" si="6"/>
        <v>1.8125725265047514</v>
      </c>
      <c r="S41" s="66">
        <f t="shared" si="13"/>
        <v>13.24456982045626</v>
      </c>
    </row>
    <row r="42" spans="1:19" x14ac:dyDescent="0.25">
      <c r="A42" s="65">
        <f t="shared" si="14"/>
        <v>2.1000000000000012E-2</v>
      </c>
      <c r="B42" s="63">
        <f t="shared" si="7"/>
        <v>6.3000000000000028E-2</v>
      </c>
      <c r="C42" s="64">
        <f t="shared" si="8"/>
        <v>0.57940338369977817</v>
      </c>
      <c r="D42" s="28">
        <f t="shared" si="9"/>
        <v>0.29751213571806434</v>
      </c>
      <c r="E42" s="64">
        <f t="shared" si="10"/>
        <v>260.73152266490018</v>
      </c>
      <c r="F42" s="64">
        <f t="shared" si="10"/>
        <v>133.88046107312894</v>
      </c>
      <c r="G42" s="36">
        <f t="shared" si="0"/>
        <v>3446945679.9470038</v>
      </c>
      <c r="H42" s="61">
        <f t="shared" si="1"/>
        <v>1089884984.368854</v>
      </c>
      <c r="I42" s="64">
        <f t="shared" si="2"/>
        <v>36165.131412825089</v>
      </c>
      <c r="J42" s="64">
        <f t="shared" si="2"/>
        <v>11435.002853068005</v>
      </c>
      <c r="K42" s="64">
        <f t="shared" si="11"/>
        <v>4.1141270701627697</v>
      </c>
      <c r="L42" s="64">
        <f t="shared" si="11"/>
        <v>13.011623001176423</v>
      </c>
      <c r="M42" s="64">
        <f t="shared" si="3"/>
        <v>11.034401683173389</v>
      </c>
      <c r="N42" s="79">
        <f t="shared" si="4"/>
        <v>9.3400276604287767E-5</v>
      </c>
      <c r="O42" s="80">
        <f t="shared" si="5"/>
        <v>4.9337255162387435E-4</v>
      </c>
      <c r="P42" s="63">
        <f t="shared" si="12"/>
        <v>0.42030124471929492</v>
      </c>
      <c r="Q42" s="64">
        <f t="shared" si="12"/>
        <v>2.2201764823074344</v>
      </c>
      <c r="R42" s="64">
        <f t="shared" si="6"/>
        <v>1.8202042072878479</v>
      </c>
      <c r="S42" s="66">
        <f t="shared" si="13"/>
        <v>12.854605890461237</v>
      </c>
    </row>
    <row r="43" spans="1:19" x14ac:dyDescent="0.25">
      <c r="A43" s="65">
        <f t="shared" si="14"/>
        <v>2.2000000000000013E-2</v>
      </c>
      <c r="B43" s="63">
        <f t="shared" si="7"/>
        <v>6.6000000000000031E-2</v>
      </c>
      <c r="C43" s="64">
        <f t="shared" si="8"/>
        <v>0.58047532146078484</v>
      </c>
      <c r="D43" s="28">
        <f t="shared" si="9"/>
        <v>0.30326413310799638</v>
      </c>
      <c r="E43" s="64">
        <f t="shared" si="10"/>
        <v>261.21389465735319</v>
      </c>
      <c r="F43" s="64">
        <f t="shared" si="10"/>
        <v>136.46885989859837</v>
      </c>
      <c r="G43" s="36">
        <f t="shared" si="0"/>
        <v>3461416839.7205958</v>
      </c>
      <c r="H43" s="61">
        <f t="shared" si="1"/>
        <v>1130025011.6565027</v>
      </c>
      <c r="I43" s="64">
        <f t="shared" si="2"/>
        <v>36316.961886381025</v>
      </c>
      <c r="J43" s="64">
        <f t="shared" si="2"/>
        <v>11856.149426458311</v>
      </c>
      <c r="K43" s="64">
        <f t="shared" si="11"/>
        <v>4.096927122014951</v>
      </c>
      <c r="L43" s="64">
        <f t="shared" si="11"/>
        <v>12.549432432882542</v>
      </c>
      <c r="M43" s="64">
        <f t="shared" si="3"/>
        <v>10.671097919356411</v>
      </c>
      <c r="N43" s="79">
        <f t="shared" si="4"/>
        <v>9.7190501837320529E-5</v>
      </c>
      <c r="O43" s="80">
        <f t="shared" si="5"/>
        <v>4.9442488962406412E-4</v>
      </c>
      <c r="P43" s="63">
        <f t="shared" si="12"/>
        <v>0.43735725826794236</v>
      </c>
      <c r="Q43" s="64">
        <f t="shared" si="12"/>
        <v>2.2249120033082885</v>
      </c>
      <c r="R43" s="64">
        <f t="shared" si="6"/>
        <v>1.8276776155215448</v>
      </c>
      <c r="S43" s="66">
        <f t="shared" si="13"/>
        <v>12.498775534877955</v>
      </c>
    </row>
    <row r="44" spans="1:19" x14ac:dyDescent="0.25">
      <c r="A44" s="65">
        <f t="shared" si="14"/>
        <v>2.3000000000000013E-2</v>
      </c>
      <c r="B44" s="63">
        <f t="shared" si="7"/>
        <v>6.9000000000000034E-2</v>
      </c>
      <c r="C44" s="64">
        <f t="shared" si="8"/>
        <v>0.5815418092039879</v>
      </c>
      <c r="D44" s="28">
        <f t="shared" si="9"/>
        <v>0.30883726655797211</v>
      </c>
      <c r="E44" s="64">
        <f t="shared" si="10"/>
        <v>261.69381414179458</v>
      </c>
      <c r="F44" s="64">
        <f t="shared" si="10"/>
        <v>138.97676995108745</v>
      </c>
      <c r="G44" s="36">
        <f t="shared" si="0"/>
        <v>3475814424.2538362</v>
      </c>
      <c r="H44" s="61">
        <f t="shared" si="1"/>
        <v>1169517987.4730191</v>
      </c>
      <c r="I44" s="64">
        <f t="shared" si="2"/>
        <v>36468.020413267899</v>
      </c>
      <c r="J44" s="64">
        <f t="shared" si="2"/>
        <v>12270.50717761086</v>
      </c>
      <c r="K44" s="64">
        <f t="shared" si="11"/>
        <v>4.0799567526666509</v>
      </c>
      <c r="L44" s="64">
        <f t="shared" si="11"/>
        <v>12.125655768571708</v>
      </c>
      <c r="M44" s="64">
        <f t="shared" si="3"/>
        <v>10.337722653926139</v>
      </c>
      <c r="N44" s="79">
        <f t="shared" si="4"/>
        <v>1.009301364899961E-4</v>
      </c>
      <c r="O44" s="80">
        <f t="shared" si="5"/>
        <v>4.9544879496305481E-4</v>
      </c>
      <c r="P44" s="63">
        <f t="shared" si="12"/>
        <v>0.45418561420498249</v>
      </c>
      <c r="Q44" s="64">
        <f t="shared" si="12"/>
        <v>2.2295195773337464</v>
      </c>
      <c r="R44" s="64">
        <f t="shared" si="6"/>
        <v>1.8350009188606877</v>
      </c>
      <c r="S44" s="66">
        <f t="shared" si="13"/>
        <v>12.172723572786827</v>
      </c>
    </row>
    <row r="45" spans="1:19" x14ac:dyDescent="0.25">
      <c r="A45" s="65">
        <f t="shared" si="14"/>
        <v>2.4000000000000014E-2</v>
      </c>
      <c r="B45" s="63">
        <f t="shared" si="7"/>
        <v>7.2000000000000036E-2</v>
      </c>
      <c r="C45" s="64">
        <f t="shared" si="8"/>
        <v>0.58260288838801233</v>
      </c>
      <c r="D45" s="28">
        <f t="shared" si="9"/>
        <v>0.31424344654634601</v>
      </c>
      <c r="E45" s="64">
        <f t="shared" si="10"/>
        <v>262.17129977460553</v>
      </c>
      <c r="F45" s="64">
        <f t="shared" si="10"/>
        <v>141.4095509458557</v>
      </c>
      <c r="G45" s="36">
        <f t="shared" si="0"/>
        <v>3490138993.2381663</v>
      </c>
      <c r="H45" s="61">
        <f t="shared" si="1"/>
        <v>1208388680.843586</v>
      </c>
      <c r="I45" s="64">
        <f t="shared" si="2"/>
        <v>36618.312865732179</v>
      </c>
      <c r="J45" s="64">
        <f t="shared" si="2"/>
        <v>12678.335981537875</v>
      </c>
      <c r="K45" s="64">
        <f t="shared" si="11"/>
        <v>4.0632113960863299</v>
      </c>
      <c r="L45" s="64">
        <f t="shared" si="11"/>
        <v>11.735605237009169</v>
      </c>
      <c r="M45" s="64">
        <f t="shared" si="3"/>
        <v>10.030628827915205</v>
      </c>
      <c r="N45" s="79">
        <f t="shared" si="4"/>
        <v>1.0462018674488075E-4</v>
      </c>
      <c r="O45" s="80">
        <f t="shared" si="5"/>
        <v>4.9644608764661869E-4</v>
      </c>
      <c r="P45" s="63">
        <f t="shared" si="12"/>
        <v>0.47079084035196339</v>
      </c>
      <c r="Q45" s="64">
        <f t="shared" si="12"/>
        <v>2.234007394409784</v>
      </c>
      <c r="R45" s="64">
        <f t="shared" si="6"/>
        <v>1.8421814935080463</v>
      </c>
      <c r="S45" s="66">
        <f t="shared" si="13"/>
        <v>11.872810321423252</v>
      </c>
    </row>
    <row r="46" spans="1:19" x14ac:dyDescent="0.25">
      <c r="A46" s="65">
        <f t="shared" si="14"/>
        <v>2.5000000000000015E-2</v>
      </c>
      <c r="B46" s="63">
        <f t="shared" si="7"/>
        <v>7.5000000000000039E-2</v>
      </c>
      <c r="C46" s="64">
        <f t="shared" si="8"/>
        <v>0.58365860005204273</v>
      </c>
      <c r="D46" s="28">
        <f t="shared" si="9"/>
        <v>0.31949334595148754</v>
      </c>
      <c r="E46" s="64">
        <f t="shared" si="10"/>
        <v>262.64637002341925</v>
      </c>
      <c r="F46" s="64">
        <f t="shared" si="10"/>
        <v>143.77200567816939</v>
      </c>
      <c r="G46" s="36">
        <f t="shared" si="0"/>
        <v>3504391100.7025757</v>
      </c>
      <c r="H46" s="61">
        <f t="shared" si="1"/>
        <v>1246660130.4615638</v>
      </c>
      <c r="I46" s="64">
        <f t="shared" si="2"/>
        <v>36767.845056610218</v>
      </c>
      <c r="J46" s="64">
        <f t="shared" si="2"/>
        <v>13079.877558721872</v>
      </c>
      <c r="K46" s="64">
        <f t="shared" si="11"/>
        <v>4.0466866065284446</v>
      </c>
      <c r="L46" s="64">
        <f t="shared" si="11"/>
        <v>11.375331724132499</v>
      </c>
      <c r="M46" s="64">
        <f t="shared" si="3"/>
        <v>9.7467439202204886</v>
      </c>
      <c r="N46" s="79">
        <f t="shared" si="4"/>
        <v>1.0826163227800522E-4</v>
      </c>
      <c r="O46" s="80">
        <f t="shared" si="5"/>
        <v>4.9741840085325978E-4</v>
      </c>
      <c r="P46" s="63">
        <f t="shared" si="12"/>
        <v>0.48717734525102352</v>
      </c>
      <c r="Q46" s="64">
        <f t="shared" si="12"/>
        <v>2.2383828038396691</v>
      </c>
      <c r="R46" s="64">
        <f t="shared" si="6"/>
        <v>1.8492260352644145</v>
      </c>
      <c r="S46" s="66">
        <f t="shared" si="13"/>
        <v>11.595969955484904</v>
      </c>
    </row>
    <row r="47" spans="1:19" x14ac:dyDescent="0.25">
      <c r="A47" s="65">
        <f t="shared" si="14"/>
        <v>2.6000000000000016E-2</v>
      </c>
      <c r="B47" s="63">
        <f t="shared" si="7"/>
        <v>7.8000000000000042E-2</v>
      </c>
      <c r="C47" s="64">
        <f t="shared" si="8"/>
        <v>0.58470898482111333</v>
      </c>
      <c r="D47" s="28">
        <f t="shared" si="9"/>
        <v>0.32459657226558708</v>
      </c>
      <c r="E47" s="64">
        <f t="shared" si="10"/>
        <v>263.11904316950103</v>
      </c>
      <c r="F47" s="64">
        <f t="shared" si="10"/>
        <v>146.0684575195142</v>
      </c>
      <c r="G47" s="36">
        <f t="shared" si="0"/>
        <v>3518571295.085031</v>
      </c>
      <c r="H47" s="61">
        <f t="shared" si="1"/>
        <v>1284353825.3219867</v>
      </c>
      <c r="I47" s="64">
        <f t="shared" si="2"/>
        <v>36916.622740077742</v>
      </c>
      <c r="J47" s="64">
        <f t="shared" si="2"/>
        <v>13475.357370310629</v>
      </c>
      <c r="K47" s="64">
        <f t="shared" si="11"/>
        <v>4.030378054598402</v>
      </c>
      <c r="L47" s="64">
        <f t="shared" si="11"/>
        <v>11.041484248077339</v>
      </c>
      <c r="M47" s="64">
        <f t="shared" si="3"/>
        <v>9.4834606495264637</v>
      </c>
      <c r="N47" s="79">
        <f t="shared" si="4"/>
        <v>1.118554271260034E-4</v>
      </c>
      <c r="O47" s="80">
        <f t="shared" si="5"/>
        <v>4.9836720679633266E-4</v>
      </c>
      <c r="P47" s="63">
        <f t="shared" si="12"/>
        <v>0.50334942206701527</v>
      </c>
      <c r="Q47" s="64">
        <f t="shared" si="12"/>
        <v>2.2426524305834974</v>
      </c>
      <c r="R47" s="64">
        <f t="shared" si="6"/>
        <v>1.8561406509131682</v>
      </c>
      <c r="S47" s="66">
        <f t="shared" si="13"/>
        <v>11.339601300439632</v>
      </c>
    </row>
    <row r="48" spans="1:19" x14ac:dyDescent="0.25">
      <c r="A48" s="65">
        <f t="shared" si="14"/>
        <v>2.7000000000000017E-2</v>
      </c>
      <c r="B48" s="63">
        <f t="shared" si="7"/>
        <v>8.1000000000000044E-2</v>
      </c>
      <c r="C48" s="64">
        <f t="shared" si="8"/>
        <v>0.58575408291132036</v>
      </c>
      <c r="D48" s="28">
        <f t="shared" si="9"/>
        <v>0.32956181020645364</v>
      </c>
      <c r="E48" s="64">
        <f t="shared" si="10"/>
        <v>263.58933731009415</v>
      </c>
      <c r="F48" s="64">
        <f t="shared" si="10"/>
        <v>148.30281459290413</v>
      </c>
      <c r="G48" s="36">
        <f t="shared" si="0"/>
        <v>3532680119.3028235</v>
      </c>
      <c r="H48" s="61">
        <f t="shared" si="1"/>
        <v>1321489860.410923</v>
      </c>
      <c r="I48" s="64">
        <f t="shared" si="2"/>
        <v>37064.651612387897</v>
      </c>
      <c r="J48" s="64">
        <f t="shared" si="2"/>
        <v>13864.986251599908</v>
      </c>
      <c r="K48" s="64">
        <f t="shared" si="11"/>
        <v>4.0142815234709817</v>
      </c>
      <c r="L48" s="64">
        <f t="shared" si="11"/>
        <v>10.731200409544492</v>
      </c>
      <c r="M48" s="64">
        <f t="shared" si="3"/>
        <v>9.2385517681948226</v>
      </c>
      <c r="N48" s="79">
        <f t="shared" si="4"/>
        <v>1.1540250051943006E-4</v>
      </c>
      <c r="O48" s="80">
        <f t="shared" si="5"/>
        <v>4.99293838153361E-4</v>
      </c>
      <c r="P48" s="63">
        <f t="shared" si="12"/>
        <v>0.51931125233743525</v>
      </c>
      <c r="Q48" s="64">
        <f t="shared" si="12"/>
        <v>2.2468222716901245</v>
      </c>
      <c r="R48" s="64">
        <f t="shared" si="6"/>
        <v>1.8629309340561937</v>
      </c>
      <c r="S48" s="66">
        <f t="shared" si="13"/>
        <v>11.101482702251015</v>
      </c>
    </row>
    <row r="49" spans="1:19" x14ac:dyDescent="0.25">
      <c r="A49" s="65">
        <f t="shared" si="14"/>
        <v>2.8000000000000018E-2</v>
      </c>
      <c r="B49" s="63">
        <f t="shared" si="7"/>
        <v>8.4000000000000047E-2</v>
      </c>
      <c r="C49" s="64">
        <f t="shared" si="8"/>
        <v>0.58679393413495307</v>
      </c>
      <c r="D49" s="28">
        <f t="shared" si="9"/>
        <v>0.334396940715393</v>
      </c>
      <c r="E49" s="64">
        <f t="shared" si="10"/>
        <v>264.05727036072886</v>
      </c>
      <c r="F49" s="64">
        <f t="shared" si="10"/>
        <v>150.47862332192685</v>
      </c>
      <c r="G49" s="36">
        <f t="shared" si="0"/>
        <v>3546718110.8218665</v>
      </c>
      <c r="H49" s="61">
        <f t="shared" si="1"/>
        <v>1358087071.6881502</v>
      </c>
      <c r="I49" s="64">
        <f t="shared" si="2"/>
        <v>37211.937312598326</v>
      </c>
      <c r="J49" s="64">
        <f t="shared" si="2"/>
        <v>14248.961828262956</v>
      </c>
      <c r="K49" s="64">
        <f t="shared" si="11"/>
        <v>3.998392905255288</v>
      </c>
      <c r="L49" s="64">
        <f t="shared" si="11"/>
        <v>10.442020122923994</v>
      </c>
      <c r="M49" s="64">
        <f t="shared" si="3"/>
        <v>9.0101029634420602</v>
      </c>
      <c r="N49" s="79">
        <f t="shared" si="4"/>
        <v>1.1890375768378846E-4</v>
      </c>
      <c r="O49" s="80">
        <f t="shared" si="5"/>
        <v>5.0019950595763972E-4</v>
      </c>
      <c r="P49" s="63">
        <f t="shared" si="12"/>
        <v>0.53506690957704806</v>
      </c>
      <c r="Q49" s="64">
        <f t="shared" si="12"/>
        <v>2.2508977768093787</v>
      </c>
      <c r="R49" s="64">
        <f t="shared" si="6"/>
        <v>1.8696020285355275</v>
      </c>
      <c r="S49" s="66">
        <f t="shared" si="13"/>
        <v>10.879704991977588</v>
      </c>
    </row>
    <row r="50" spans="1:19" x14ac:dyDescent="0.25">
      <c r="A50" s="65">
        <f t="shared" si="14"/>
        <v>2.9000000000000019E-2</v>
      </c>
      <c r="B50" s="63">
        <f t="shared" si="7"/>
        <v>8.700000000000005E-2</v>
      </c>
      <c r="C50" s="64">
        <f t="shared" si="8"/>
        <v>0.58782857790555099</v>
      </c>
      <c r="D50" s="28">
        <f t="shared" si="9"/>
        <v>0.33910914094865424</v>
      </c>
      <c r="E50" s="64">
        <f t="shared" si="10"/>
        <v>264.52286005749795</v>
      </c>
      <c r="F50" s="64">
        <f t="shared" si="10"/>
        <v>152.59911342689441</v>
      </c>
      <c r="G50" s="36">
        <f t="shared" si="0"/>
        <v>3560685801.7249374</v>
      </c>
      <c r="H50" s="61">
        <f t="shared" si="1"/>
        <v>1394163153.7547855</v>
      </c>
      <c r="I50" s="64">
        <f t="shared" si="2"/>
        <v>37358.485423287166</v>
      </c>
      <c r="J50" s="64">
        <f t="shared" si="2"/>
        <v>14627.469750911678</v>
      </c>
      <c r="K50" s="64">
        <f t="shared" si="11"/>
        <v>3.9827081974996683</v>
      </c>
      <c r="L50" s="64">
        <f t="shared" si="11"/>
        <v>10.171817045270203</v>
      </c>
      <c r="M50" s="64">
        <f t="shared" si="3"/>
        <v>8.7964595235434171</v>
      </c>
      <c r="N50" s="79">
        <f t="shared" si="4"/>
        <v>1.2236008060971681E-4</v>
      </c>
      <c r="O50" s="80">
        <f t="shared" si="5"/>
        <v>5.0108531464108594E-4</v>
      </c>
      <c r="P50" s="63">
        <f t="shared" si="12"/>
        <v>0.55062036274372561</v>
      </c>
      <c r="Q50" s="64">
        <f t="shared" si="12"/>
        <v>2.2548839158848866</v>
      </c>
      <c r="R50" s="64">
        <f t="shared" si="6"/>
        <v>1.8761586818535174</v>
      </c>
      <c r="S50" s="66">
        <f t="shared" si="13"/>
        <v>10.672618205396935</v>
      </c>
    </row>
    <row r="51" spans="1:19" x14ac:dyDescent="0.25">
      <c r="A51" s="65">
        <f t="shared" si="14"/>
        <v>3.000000000000002E-2</v>
      </c>
      <c r="B51" s="63">
        <f t="shared" si="7"/>
        <v>9.0000000000000052E-2</v>
      </c>
      <c r="C51" s="64">
        <f t="shared" si="8"/>
        <v>0.5888580532428821</v>
      </c>
      <c r="D51" s="28">
        <f t="shared" si="9"/>
        <v>0.3437049688440289</v>
      </c>
      <c r="E51" s="64">
        <f t="shared" si="10"/>
        <v>264.98612395929695</v>
      </c>
      <c r="F51" s="64">
        <f t="shared" si="10"/>
        <v>154.667235979813</v>
      </c>
      <c r="G51" s="36">
        <f t="shared" si="0"/>
        <v>3574583718.7789087</v>
      </c>
      <c r="H51" s="61">
        <f t="shared" si="1"/>
        <v>1429734762.9439862</v>
      </c>
      <c r="I51" s="64">
        <f t="shared" si="2"/>
        <v>37504.301471258404</v>
      </c>
      <c r="J51" s="64">
        <f t="shared" si="2"/>
        <v>15000.684776717619</v>
      </c>
      <c r="K51" s="64">
        <f t="shared" si="11"/>
        <v>3.9672234998303324</v>
      </c>
      <c r="L51" s="64">
        <f t="shared" si="11"/>
        <v>9.9187436011207737</v>
      </c>
      <c r="M51" s="64">
        <f t="shared" si="3"/>
        <v>8.5961835786117859</v>
      </c>
      <c r="N51" s="79">
        <f t="shared" si="4"/>
        <v>1.2577232879371143E-4</v>
      </c>
      <c r="O51" s="80">
        <f t="shared" si="5"/>
        <v>5.0195227476410682E-4</v>
      </c>
      <c r="P51" s="63">
        <f t="shared" si="12"/>
        <v>0.56597547957170136</v>
      </c>
      <c r="Q51" s="64">
        <f t="shared" si="12"/>
        <v>2.2587852364384808</v>
      </c>
      <c r="R51" s="64">
        <f t="shared" si="6"/>
        <v>1.8826052904680854</v>
      </c>
      <c r="S51" s="66">
        <f t="shared" si="13"/>
        <v>10.478788869079871</v>
      </c>
    </row>
    <row r="52" spans="1:19" x14ac:dyDescent="0.25">
      <c r="A52" s="65">
        <f t="shared" si="14"/>
        <v>3.1000000000000021E-2</v>
      </c>
      <c r="B52" s="63">
        <f t="shared" si="7"/>
        <v>9.3000000000000055E-2</v>
      </c>
      <c r="C52" s="64">
        <f t="shared" si="8"/>
        <v>0.58988239877784954</v>
      </c>
      <c r="D52" s="28">
        <f t="shared" si="9"/>
        <v>0.34819043507311004</v>
      </c>
      <c r="E52" s="64">
        <f t="shared" si="10"/>
        <v>265.44707945003228</v>
      </c>
      <c r="F52" s="64">
        <f t="shared" si="10"/>
        <v>156.68569578289953</v>
      </c>
      <c r="G52" s="36">
        <f t="shared" si="0"/>
        <v>3588412383.500968</v>
      </c>
      <c r="H52" s="61">
        <f t="shared" si="1"/>
        <v>1464817608.0629539</v>
      </c>
      <c r="I52" s="64">
        <f t="shared" si="2"/>
        <v>37649.390928236695</v>
      </c>
      <c r="J52" s="64">
        <f t="shared" si="2"/>
        <v>15368.771721471205</v>
      </c>
      <c r="K52" s="64">
        <f t="shared" si="11"/>
        <v>3.9519350107177456</v>
      </c>
      <c r="L52" s="64">
        <f t="shared" si="11"/>
        <v>9.6811865540061941</v>
      </c>
      <c r="M52" s="64">
        <f t="shared" si="3"/>
        <v>8.4080195443865389</v>
      </c>
      <c r="N52" s="79">
        <f t="shared" si="4"/>
        <v>1.2914133995069139E-4</v>
      </c>
      <c r="O52" s="80">
        <f t="shared" si="5"/>
        <v>5.0280131385305302E-4</v>
      </c>
      <c r="P52" s="63">
        <f t="shared" si="12"/>
        <v>0.5811360297781113</v>
      </c>
      <c r="Q52" s="64">
        <f t="shared" si="12"/>
        <v>2.2626059123387385</v>
      </c>
      <c r="R52" s="64">
        <f t="shared" si="6"/>
        <v>1.8889459384363769</v>
      </c>
      <c r="S52" s="66">
        <f t="shared" si="13"/>
        <v>10.296965482822916</v>
      </c>
    </row>
    <row r="53" spans="1:19" x14ac:dyDescent="0.25">
      <c r="A53" s="65">
        <f t="shared" si="14"/>
        <v>3.2000000000000021E-2</v>
      </c>
      <c r="B53" s="63">
        <f t="shared" si="7"/>
        <v>9.6000000000000058E-2</v>
      </c>
      <c r="C53" s="64">
        <f t="shared" si="8"/>
        <v>0.59090165275732287</v>
      </c>
      <c r="D53" s="28">
        <f t="shared" si="9"/>
        <v>0.35257106460403803</v>
      </c>
      <c r="E53" s="64">
        <f t="shared" si="10"/>
        <v>265.90574374079529</v>
      </c>
      <c r="F53" s="64">
        <f t="shared" si="10"/>
        <v>158.65697907181712</v>
      </c>
      <c r="G53" s="36">
        <f t="shared" si="0"/>
        <v>3602172312.2238584</v>
      </c>
      <c r="H53" s="61">
        <f t="shared" si="1"/>
        <v>1499426530.6129534</v>
      </c>
      <c r="I53" s="64">
        <f t="shared" si="2"/>
        <v>37793.759211551827</v>
      </c>
      <c r="J53" s="64">
        <f t="shared" si="2"/>
        <v>15731.886301244986</v>
      </c>
      <c r="K53" s="64">
        <f t="shared" si="11"/>
        <v>3.9368390243651654</v>
      </c>
      <c r="L53" s="64">
        <f t="shared" si="11"/>
        <v>9.4577308335697126</v>
      </c>
      <c r="M53" s="64">
        <f t="shared" si="3"/>
        <v>8.2308659870798131</v>
      </c>
      <c r="N53" s="79">
        <f t="shared" si="4"/>
        <v>1.3246793069964744E-4</v>
      </c>
      <c r="O53" s="80">
        <f t="shared" si="5"/>
        <v>5.036332856783232E-4</v>
      </c>
      <c r="P53" s="63">
        <f t="shared" si="12"/>
        <v>0.59610568814841347</v>
      </c>
      <c r="Q53" s="64">
        <f t="shared" si="12"/>
        <v>2.2663497855524541</v>
      </c>
      <c r="R53" s="64">
        <f t="shared" si="6"/>
        <v>1.8951844305737784</v>
      </c>
      <c r="S53" s="66">
        <f t="shared" si="13"/>
        <v>10.126050417653591</v>
      </c>
    </row>
    <row r="54" spans="1:19" x14ac:dyDescent="0.25">
      <c r="A54" s="65">
        <f t="shared" si="14"/>
        <v>3.3000000000000022E-2</v>
      </c>
      <c r="B54" s="63">
        <f t="shared" si="7"/>
        <v>9.900000000000006E-2</v>
      </c>
      <c r="C54" s="64">
        <f t="shared" si="8"/>
        <v>0.59191585304889871</v>
      </c>
      <c r="D54" s="28">
        <f t="shared" si="9"/>
        <v>0.35685194965032241</v>
      </c>
      <c r="E54" s="64">
        <f t="shared" si="10"/>
        <v>266.36213387200439</v>
      </c>
      <c r="F54" s="64">
        <f t="shared" si="10"/>
        <v>160.58337734264509</v>
      </c>
      <c r="G54" s="36">
        <f t="shared" si="0"/>
        <v>3615864016.1601319</v>
      </c>
      <c r="H54" s="61">
        <f t="shared" si="1"/>
        <v>1533575575.9952517</v>
      </c>
      <c r="I54" s="64">
        <f t="shared" si="2"/>
        <v>37937.411684812847</v>
      </c>
      <c r="J54" s="64">
        <f t="shared" si="2"/>
        <v>16090.175879481778</v>
      </c>
      <c r="K54" s="64">
        <f t="shared" si="11"/>
        <v>3.9219319277139992</v>
      </c>
      <c r="L54" s="64">
        <f t="shared" si="11"/>
        <v>9.2471298794957448</v>
      </c>
      <c r="M54" s="64">
        <f t="shared" si="3"/>
        <v>8.0637525568775796</v>
      </c>
      <c r="N54" s="79">
        <f t="shared" si="4"/>
        <v>1.3575289722355372E-4</v>
      </c>
      <c r="O54" s="80">
        <f t="shared" si="5"/>
        <v>5.044489782390127E-4</v>
      </c>
      <c r="P54" s="63">
        <f t="shared" si="12"/>
        <v>0.61088803750599174</v>
      </c>
      <c r="Q54" s="64">
        <f t="shared" si="12"/>
        <v>2.270020402075557</v>
      </c>
      <c r="R54" s="64">
        <f t="shared" si="6"/>
        <v>1.9013243210600981</v>
      </c>
      <c r="S54" s="66">
        <f t="shared" si="13"/>
        <v>9.9650768779376779</v>
      </c>
    </row>
    <row r="55" spans="1:19" x14ac:dyDescent="0.25">
      <c r="A55" s="65">
        <f t="shared" si="14"/>
        <v>3.4000000000000023E-2</v>
      </c>
      <c r="B55" s="63">
        <f t="shared" si="7"/>
        <v>0.10200000000000006</v>
      </c>
      <c r="C55" s="64">
        <f t="shared" si="8"/>
        <v>0.59292503714559031</v>
      </c>
      <c r="D55" s="28">
        <f t="shared" si="9"/>
        <v>0.36103779543359105</v>
      </c>
      <c r="E55" s="64">
        <f t="shared" si="10"/>
        <v>266.81626671551561</v>
      </c>
      <c r="F55" s="64">
        <f t="shared" si="10"/>
        <v>162.46700794511597</v>
      </c>
      <c r="G55" s="36">
        <f t="shared" si="0"/>
        <v>3629488001.4654698</v>
      </c>
      <c r="H55" s="61">
        <f t="shared" si="1"/>
        <v>1567278056.9556828</v>
      </c>
      <c r="I55" s="64">
        <f t="shared" si="2"/>
        <v>38080.353658572501</v>
      </c>
      <c r="J55" s="64">
        <f t="shared" si="2"/>
        <v>16443.780132650911</v>
      </c>
      <c r="K55" s="64">
        <f t="shared" si="11"/>
        <v>3.9072101975608389</v>
      </c>
      <c r="L55" s="64">
        <f t="shared" si="11"/>
        <v>9.0482811702196777</v>
      </c>
      <c r="M55" s="64">
        <f t="shared" si="3"/>
        <v>7.9058209540732687</v>
      </c>
      <c r="N55" s="79">
        <f t="shared" si="4"/>
        <v>1.3899701590466051E-4</v>
      </c>
      <c r="O55" s="80">
        <f t="shared" si="5"/>
        <v>5.0524912066802607E-4</v>
      </c>
      <c r="P55" s="63">
        <f t="shared" si="12"/>
        <v>0.62548657157097232</v>
      </c>
      <c r="Q55" s="64">
        <f t="shared" si="12"/>
        <v>2.2736210430061172</v>
      </c>
      <c r="R55" s="64">
        <f t="shared" si="6"/>
        <v>1.9073689382427517</v>
      </c>
      <c r="S55" s="66">
        <f t="shared" si="13"/>
        <v>9.8131898923160197</v>
      </c>
    </row>
    <row r="56" spans="1:19" x14ac:dyDescent="0.25">
      <c r="A56" s="65">
        <f t="shared" si="14"/>
        <v>3.5000000000000024E-2</v>
      </c>
      <c r="B56" s="63">
        <f t="shared" si="7"/>
        <v>0.10500000000000007</v>
      </c>
      <c r="C56" s="64">
        <f t="shared" si="8"/>
        <v>0.59392924217044818</v>
      </c>
      <c r="D56" s="28">
        <f t="shared" si="9"/>
        <v>0.36513295991666028</v>
      </c>
      <c r="E56" s="64">
        <f t="shared" si="10"/>
        <v>267.26815897670167</v>
      </c>
      <c r="F56" s="64">
        <f t="shared" si="10"/>
        <v>164.30983196249713</v>
      </c>
      <c r="G56" s="36">
        <f t="shared" si="0"/>
        <v>3643044769.3010507</v>
      </c>
      <c r="H56" s="61">
        <f t="shared" si="1"/>
        <v>1600546610.3148086</v>
      </c>
      <c r="I56" s="64">
        <f t="shared" si="2"/>
        <v>38222.590390981502</v>
      </c>
      <c r="J56" s="64">
        <f t="shared" si="2"/>
        <v>16792.831645457423</v>
      </c>
      <c r="K56" s="64">
        <f t="shared" si="11"/>
        <v>3.8926703977814046</v>
      </c>
      <c r="L56" s="64">
        <f t="shared" si="11"/>
        <v>8.8602059070690338</v>
      </c>
      <c r="M56" s="64">
        <f t="shared" si="3"/>
        <v>7.7563091272273388</v>
      </c>
      <c r="N56" s="79">
        <f t="shared" si="4"/>
        <v>1.4220104393623535E-4</v>
      </c>
      <c r="O56" s="80">
        <f t="shared" si="5"/>
        <v>5.0603438923094981E-4</v>
      </c>
      <c r="P56" s="63">
        <f t="shared" si="12"/>
        <v>0.63990469771305902</v>
      </c>
      <c r="Q56" s="64">
        <f t="shared" si="12"/>
        <v>2.2771547515392743</v>
      </c>
      <c r="R56" s="64">
        <f t="shared" si="6"/>
        <v>1.9133214062445598</v>
      </c>
      <c r="S56" s="66">
        <f t="shared" si="13"/>
        <v>9.6696305334718993</v>
      </c>
    </row>
    <row r="57" spans="1:19" x14ac:dyDescent="0.25">
      <c r="A57" s="65">
        <f t="shared" si="14"/>
        <v>3.6000000000000025E-2</v>
      </c>
      <c r="B57" s="63">
        <f t="shared" si="7"/>
        <v>0.10800000000000007</v>
      </c>
      <c r="C57" s="64">
        <f t="shared" si="8"/>
        <v>0.59492850488111149</v>
      </c>
      <c r="D57" s="28">
        <f t="shared" si="9"/>
        <v>0.36914148844970518</v>
      </c>
      <c r="E57" s="64">
        <f t="shared" si="10"/>
        <v>267.7178271965002</v>
      </c>
      <c r="F57" s="64">
        <f t="shared" si="10"/>
        <v>166.11366980236733</v>
      </c>
      <c r="G57" s="36">
        <f t="shared" si="0"/>
        <v>3656534815.8950047</v>
      </c>
      <c r="H57" s="61">
        <f t="shared" si="1"/>
        <v>1633393247.8636122</v>
      </c>
      <c r="I57" s="64">
        <f t="shared" ref="I57:J88" si="15">$F$5*G57*1000/1000000000000</f>
        <v>38364.127088433313</v>
      </c>
      <c r="J57" s="64">
        <f t="shared" si="15"/>
        <v>17137.456444836382</v>
      </c>
      <c r="K57" s="64">
        <f t="shared" si="11"/>
        <v>3.8783091766567743</v>
      </c>
      <c r="L57" s="64">
        <f t="shared" si="11"/>
        <v>8.6820320518642884</v>
      </c>
      <c r="M57" s="64">
        <f t="shared" si="3"/>
        <v>7.6145380795959516</v>
      </c>
      <c r="N57" s="79">
        <f t="shared" si="4"/>
        <v>1.4536571991176372E-4</v>
      </c>
      <c r="O57" s="80">
        <f t="shared" si="5"/>
        <v>5.0680541256003749E-4</v>
      </c>
      <c r="P57" s="63">
        <f t="shared" si="12"/>
        <v>0.65414573960293665</v>
      </c>
      <c r="Q57" s="64">
        <f t="shared" si="12"/>
        <v>2.2806243565201685</v>
      </c>
      <c r="R57" s="64">
        <f t="shared" si="6"/>
        <v>1.9191846638718948</v>
      </c>
      <c r="S57" s="66">
        <f t="shared" si="13"/>
        <v>9.5337227434678464</v>
      </c>
    </row>
    <row r="58" spans="1:19" x14ac:dyDescent="0.25">
      <c r="A58" s="65">
        <f t="shared" si="14"/>
        <v>3.7000000000000026E-2</v>
      </c>
      <c r="B58" s="63">
        <f t="shared" si="7"/>
        <v>0.11100000000000007</v>
      </c>
      <c r="C58" s="64">
        <f t="shared" si="8"/>
        <v>0.59592286167429365</v>
      </c>
      <c r="D58" s="28">
        <f t="shared" si="9"/>
        <v>0.37306714410296443</v>
      </c>
      <c r="E58" s="64">
        <f t="shared" si="10"/>
        <v>268.16528775343215</v>
      </c>
      <c r="F58" s="64">
        <f t="shared" si="10"/>
        <v>167.88021484633398</v>
      </c>
      <c r="G58" s="36">
        <f t="shared" si="0"/>
        <v>3669958632.6029634</v>
      </c>
      <c r="H58" s="61">
        <f t="shared" si="1"/>
        <v>1665829402.168184</v>
      </c>
      <c r="I58" s="64">
        <f t="shared" si="15"/>
        <v>38504.968906199487</v>
      </c>
      <c r="J58" s="64">
        <f t="shared" si="15"/>
        <v>17477.774480532713</v>
      </c>
      <c r="K58" s="64">
        <f t="shared" si="11"/>
        <v>3.8641232642975094</v>
      </c>
      <c r="L58" s="64">
        <f t="shared" si="11"/>
        <v>8.5129800883529132</v>
      </c>
      <c r="M58" s="64">
        <f t="shared" si="3"/>
        <v>7.4799007941183788</v>
      </c>
      <c r="N58" s="79">
        <f t="shared" si="4"/>
        <v>1.4849176439257181E-4</v>
      </c>
      <c r="O58" s="80">
        <f t="shared" si="5"/>
        <v>5.0756277623930052E-4</v>
      </c>
      <c r="P58" s="63">
        <f t="shared" si="12"/>
        <v>0.66821293976657314</v>
      </c>
      <c r="Q58" s="64">
        <f t="shared" si="12"/>
        <v>2.2840324930768525</v>
      </c>
      <c r="R58" s="64">
        <f t="shared" si="6"/>
        <v>1.9249614812301239</v>
      </c>
      <c r="S58" s="66">
        <f t="shared" si="13"/>
        <v>9.4048622753485027</v>
      </c>
    </row>
    <row r="59" spans="1:19" x14ac:dyDescent="0.25">
      <c r="A59" s="65">
        <f t="shared" si="14"/>
        <v>3.8000000000000027E-2</v>
      </c>
      <c r="B59" s="63">
        <f t="shared" si="7"/>
        <v>0.11400000000000007</v>
      </c>
      <c r="C59" s="64">
        <f t="shared" si="8"/>
        <v>0.59691234859020093</v>
      </c>
      <c r="D59" s="28">
        <f t="shared" si="9"/>
        <v>0.37691343432421975</v>
      </c>
      <c r="E59" s="64">
        <f t="shared" si="10"/>
        <v>268.61055686559041</v>
      </c>
      <c r="F59" s="64">
        <f t="shared" si="10"/>
        <v>169.6110454458989</v>
      </c>
      <c r="G59" s="36">
        <f t="shared" si="0"/>
        <v>3683316705.9677129</v>
      </c>
      <c r="H59" s="61">
        <f t="shared" si="1"/>
        <v>1697865967.9146669</v>
      </c>
      <c r="I59" s="64">
        <f t="shared" si="15"/>
        <v>38645.120949055505</v>
      </c>
      <c r="J59" s="64">
        <f t="shared" si="15"/>
        <v>17813.90005888966</v>
      </c>
      <c r="K59" s="64">
        <f t="shared" si="11"/>
        <v>3.8501094701615646</v>
      </c>
      <c r="L59" s="64">
        <f t="shared" si="11"/>
        <v>8.3523510095841207</v>
      </c>
      <c r="M59" s="64">
        <f t="shared" si="3"/>
        <v>7.3518528897124416</v>
      </c>
      <c r="N59" s="79">
        <f t="shared" si="4"/>
        <v>1.5157988045478898E-4</v>
      </c>
      <c r="O59" s="80">
        <f t="shared" si="5"/>
        <v>5.0830702683646648E-4</v>
      </c>
      <c r="P59" s="63">
        <f t="shared" si="12"/>
        <v>0.68210946204655043</v>
      </c>
      <c r="Q59" s="64">
        <f t="shared" si="12"/>
        <v>2.2873816207640991</v>
      </c>
      <c r="R59" s="64">
        <f t="shared" si="6"/>
        <v>1.9306544743824217</v>
      </c>
      <c r="S59" s="66">
        <f t="shared" si="13"/>
        <v>9.2825073640948634</v>
      </c>
    </row>
    <row r="60" spans="1:19" x14ac:dyDescent="0.25">
      <c r="A60" s="65">
        <f t="shared" si="14"/>
        <v>3.9000000000000028E-2</v>
      </c>
      <c r="B60" s="63">
        <f t="shared" si="7"/>
        <v>0.11700000000000008</v>
      </c>
      <c r="C60" s="64">
        <f t="shared" si="8"/>
        <v>0.59789700131688739</v>
      </c>
      <c r="D60" s="28">
        <f t="shared" si="9"/>
        <v>0.38068363445064179</v>
      </c>
      <c r="E60" s="64">
        <f t="shared" si="10"/>
        <v>269.0536505925993</v>
      </c>
      <c r="F60" s="64">
        <f t="shared" si="10"/>
        <v>171.3076355027888</v>
      </c>
      <c r="G60" s="36">
        <f t="shared" si="0"/>
        <v>3696609517.7779794</v>
      </c>
      <c r="H60" s="61">
        <f t="shared" si="1"/>
        <v>1729513339.3329659</v>
      </c>
      <c r="I60" s="64">
        <f t="shared" si="15"/>
        <v>38784.588271897577</v>
      </c>
      <c r="J60" s="64">
        <f t="shared" si="15"/>
        <v>18145.942235495953</v>
      </c>
      <c r="K60" s="64">
        <f t="shared" si="11"/>
        <v>3.8362646806619831</v>
      </c>
      <c r="L60" s="64">
        <f t="shared" si="11"/>
        <v>8.1995161348220318</v>
      </c>
      <c r="M60" s="64">
        <f t="shared" si="3"/>
        <v>7.2299047005642434</v>
      </c>
      <c r="N60" s="79">
        <f t="shared" si="4"/>
        <v>1.5463075421652108E-4</v>
      </c>
      <c r="O60" s="80">
        <f t="shared" si="5"/>
        <v>5.0903867546129309E-4</v>
      </c>
      <c r="P60" s="63">
        <f t="shared" si="12"/>
        <v>0.69583839397434488</v>
      </c>
      <c r="Q60" s="64">
        <f t="shared" si="12"/>
        <v>2.2906740395758187</v>
      </c>
      <c r="R60" s="64">
        <f t="shared" si="6"/>
        <v>1.9362661183310468</v>
      </c>
      <c r="S60" s="66">
        <f t="shared" si="13"/>
        <v>9.1661708188952904</v>
      </c>
    </row>
    <row r="61" spans="1:19" x14ac:dyDescent="0.25">
      <c r="A61" s="65">
        <f t="shared" si="14"/>
        <v>4.0000000000000029E-2</v>
      </c>
      <c r="B61" s="63">
        <f t="shared" si="7"/>
        <v>0.12000000000000008</v>
      </c>
      <c r="C61" s="64">
        <f t="shared" si="8"/>
        <v>0.5988768551945447</v>
      </c>
      <c r="D61" s="28">
        <f t="shared" si="9"/>
        <v>0.38438080851673972</v>
      </c>
      <c r="E61" s="64">
        <f t="shared" si="10"/>
        <v>269.49458483754512</v>
      </c>
      <c r="F61" s="64">
        <f t="shared" si="10"/>
        <v>172.97136383253289</v>
      </c>
      <c r="G61" s="36">
        <f t="shared" si="0"/>
        <v>3709837545.1263533</v>
      </c>
      <c r="H61" s="61">
        <f t="shared" si="1"/>
        <v>1760781444.1606486</v>
      </c>
      <c r="I61" s="64">
        <f t="shared" si="15"/>
        <v>38923.37588035033</v>
      </c>
      <c r="J61" s="64">
        <f t="shared" si="15"/>
        <v>18474.005171532855</v>
      </c>
      <c r="K61" s="64">
        <f t="shared" si="11"/>
        <v>3.8225858568606381</v>
      </c>
      <c r="L61" s="64">
        <f t="shared" si="11"/>
        <v>8.053908438369902</v>
      </c>
      <c r="M61" s="64">
        <f t="shared" si="3"/>
        <v>7.1136145313678441</v>
      </c>
      <c r="N61" s="79">
        <f t="shared" si="4"/>
        <v>1.5764505534606509E-4</v>
      </c>
      <c r="O61" s="80">
        <f t="shared" si="5"/>
        <v>5.0975820091655967E-4</v>
      </c>
      <c r="P61" s="63">
        <f t="shared" si="12"/>
        <v>0.70940274905729295</v>
      </c>
      <c r="Q61" s="64">
        <f t="shared" si="12"/>
        <v>2.2939119041245184</v>
      </c>
      <c r="R61" s="64">
        <f t="shared" si="6"/>
        <v>1.941798758554024</v>
      </c>
      <c r="S61" s="66">
        <f t="shared" si="13"/>
        <v>9.0554132899218676</v>
      </c>
    </row>
    <row r="62" spans="1:19" x14ac:dyDescent="0.25">
      <c r="A62" s="65">
        <f t="shared" si="14"/>
        <v>4.1000000000000029E-2</v>
      </c>
      <c r="B62" s="63">
        <f t="shared" si="7"/>
        <v>0.12300000000000008</v>
      </c>
      <c r="C62" s="64">
        <f t="shared" si="8"/>
        <v>0.59985194521973129</v>
      </c>
      <c r="D62" s="28">
        <f t="shared" si="9"/>
        <v>0.38800782772869552</v>
      </c>
      <c r="E62" s="64">
        <f t="shared" si="10"/>
        <v>269.93337534887905</v>
      </c>
      <c r="F62" s="64">
        <f t="shared" si="10"/>
        <v>174.60352247791297</v>
      </c>
      <c r="G62" s="36">
        <f t="shared" si="0"/>
        <v>3723001260.4663715</v>
      </c>
      <c r="H62" s="61">
        <f t="shared" si="1"/>
        <v>1791679774.5440364</v>
      </c>
      <c r="I62" s="64">
        <f t="shared" si="15"/>
        <v>39061.488731365753</v>
      </c>
      <c r="J62" s="64">
        <f t="shared" si="15"/>
        <v>18798.188457986416</v>
      </c>
      <c r="K62" s="64">
        <f t="shared" si="11"/>
        <v>3.8090700322444015</v>
      </c>
      <c r="L62" s="64">
        <f t="shared" si="11"/>
        <v>7.9150151342527399</v>
      </c>
      <c r="M62" s="64">
        <f t="shared" si="3"/>
        <v>7.0025828893619977</v>
      </c>
      <c r="N62" s="79">
        <f t="shared" si="4"/>
        <v>1.6062343755195583E-4</v>
      </c>
      <c r="O62" s="80">
        <f t="shared" si="5"/>
        <v>5.1046605249735857E-4</v>
      </c>
      <c r="P62" s="63">
        <f t="shared" si="12"/>
        <v>0.72280546898380116</v>
      </c>
      <c r="Q62" s="64">
        <f t="shared" si="12"/>
        <v>2.2970972362381135</v>
      </c>
      <c r="R62" s="64">
        <f t="shared" si="6"/>
        <v>1.9472546212927107</v>
      </c>
      <c r="S62" s="66">
        <f t="shared" si="13"/>
        <v>8.9498375106547083</v>
      </c>
    </row>
    <row r="63" spans="1:19" x14ac:dyDescent="0.25">
      <c r="A63" s="65">
        <f t="shared" si="14"/>
        <v>4.200000000000003E-2</v>
      </c>
      <c r="B63" s="63">
        <f t="shared" si="7"/>
        <v>0.12600000000000008</v>
      </c>
      <c r="C63" s="64">
        <f t="shared" si="8"/>
        <v>0.6008223060495379</v>
      </c>
      <c r="D63" s="28">
        <f t="shared" si="9"/>
        <v>0.39156738691691156</v>
      </c>
      <c r="E63" s="64">
        <f t="shared" si="10"/>
        <v>270.37003772229207</v>
      </c>
      <c r="F63" s="64">
        <f t="shared" si="10"/>
        <v>176.20532411261021</v>
      </c>
      <c r="G63" s="36">
        <f t="shared" si="0"/>
        <v>3736101131.6687622</v>
      </c>
      <c r="H63" s="61">
        <f t="shared" si="1"/>
        <v>1822217415.2194235</v>
      </c>
      <c r="I63" s="64">
        <f t="shared" si="15"/>
        <v>39198.931733813304</v>
      </c>
      <c r="J63" s="64">
        <f t="shared" si="15"/>
        <v>19118.587411322977</v>
      </c>
      <c r="K63" s="64">
        <f t="shared" si="11"/>
        <v>3.7957143105803577</v>
      </c>
      <c r="L63" s="64">
        <f t="shared" si="11"/>
        <v>7.7823713091573952</v>
      </c>
      <c r="M63" s="64">
        <f t="shared" si="3"/>
        <v>6.8964475316958316</v>
      </c>
      <c r="N63" s="79">
        <f t="shared" si="4"/>
        <v>1.6356653905559814E-4</v>
      </c>
      <c r="O63" s="80">
        <f t="shared" si="5"/>
        <v>5.1116265248553761E-4</v>
      </c>
      <c r="P63" s="63">
        <f t="shared" si="12"/>
        <v>0.73604942575019161</v>
      </c>
      <c r="Q63" s="64">
        <f t="shared" si="12"/>
        <v>2.3002319361849195</v>
      </c>
      <c r="R63" s="64">
        <f t="shared" si="6"/>
        <v>1.9526358227549798</v>
      </c>
      <c r="S63" s="66">
        <f t="shared" si="13"/>
        <v>8.8490833544508121</v>
      </c>
    </row>
    <row r="64" spans="1:19" x14ac:dyDescent="0.25">
      <c r="A64" s="65">
        <f t="shared" si="14"/>
        <v>4.3000000000000031E-2</v>
      </c>
      <c r="B64" s="63">
        <f t="shared" si="7"/>
        <v>0.12900000000000009</v>
      </c>
      <c r="C64" s="64">
        <f t="shared" si="8"/>
        <v>0.60178797200569445</v>
      </c>
      <c r="D64" s="28">
        <f t="shared" si="9"/>
        <v>0.39506201923054884</v>
      </c>
      <c r="E64" s="64">
        <f t="shared" si="10"/>
        <v>270.8045874025625</v>
      </c>
      <c r="F64" s="64">
        <f t="shared" si="10"/>
        <v>177.77790865374698</v>
      </c>
      <c r="G64" s="36">
        <f t="shared" si="0"/>
        <v>3749137622.0768747</v>
      </c>
      <c r="H64" s="61">
        <f t="shared" si="1"/>
        <v>1852403069.2717657</v>
      </c>
      <c r="I64" s="64">
        <f t="shared" si="15"/>
        <v>39335.709749061491</v>
      </c>
      <c r="J64" s="64">
        <f t="shared" si="15"/>
        <v>19435.293343747711</v>
      </c>
      <c r="K64" s="64">
        <f t="shared" si="11"/>
        <v>3.782515863846784</v>
      </c>
      <c r="L64" s="64">
        <f t="shared" si="11"/>
        <v>7.6555544343951158</v>
      </c>
      <c r="M64" s="64">
        <f t="shared" si="3"/>
        <v>6.7948791964954864</v>
      </c>
      <c r="N64" s="79">
        <f t="shared" si="4"/>
        <v>1.6647498304720208E-4</v>
      </c>
      <c r="O64" s="80">
        <f t="shared" si="5"/>
        <v>5.1184839837894753E-4</v>
      </c>
      <c r="P64" s="63">
        <f t="shared" si="12"/>
        <v>0.74913742371240932</v>
      </c>
      <c r="Q64" s="64">
        <f t="shared" si="12"/>
        <v>2.3033177927052639</v>
      </c>
      <c r="R64" s="64">
        <f t="shared" si="6"/>
        <v>1.9579443773735186</v>
      </c>
      <c r="S64" s="66">
        <f t="shared" si="13"/>
        <v>8.752823573869005</v>
      </c>
    </row>
    <row r="65" spans="1:19" x14ac:dyDescent="0.25">
      <c r="A65" s="65">
        <f t="shared" si="14"/>
        <v>4.4000000000000032E-2</v>
      </c>
      <c r="B65" s="63">
        <f t="shared" si="7"/>
        <v>0.13200000000000009</v>
      </c>
      <c r="C65" s="64">
        <f t="shared" si="8"/>
        <v>0.60274897707861597</v>
      </c>
      <c r="D65" s="28">
        <f t="shared" si="9"/>
        <v>0.39849410929811474</v>
      </c>
      <c r="E65" s="64">
        <f t="shared" si="10"/>
        <v>271.23703968537717</v>
      </c>
      <c r="F65" s="64">
        <f t="shared" si="10"/>
        <v>179.32234918415162</v>
      </c>
      <c r="G65" s="36">
        <f t="shared" si="0"/>
        <v>3762111190.5613155</v>
      </c>
      <c r="H65" s="61">
        <f t="shared" si="1"/>
        <v>1882245081.7295737</v>
      </c>
      <c r="I65" s="64">
        <f t="shared" si="15"/>
        <v>39471.827591551038</v>
      </c>
      <c r="J65" s="64">
        <f t="shared" si="15"/>
        <v>19748.393810760695</v>
      </c>
      <c r="K65" s="64">
        <f t="shared" si="11"/>
        <v>3.7694719302367896</v>
      </c>
      <c r="L65" s="64">
        <f t="shared" si="11"/>
        <v>7.534179618214047</v>
      </c>
      <c r="M65" s="64">
        <f t="shared" si="3"/>
        <v>6.6975779097746564</v>
      </c>
      <c r="N65" s="79">
        <f t="shared" si="4"/>
        <v>1.6934937812570548E-4</v>
      </c>
      <c r="O65" s="80">
        <f t="shared" si="5"/>
        <v>5.125236648891847E-4</v>
      </c>
      <c r="P65" s="63">
        <f t="shared" si="12"/>
        <v>0.76207220156567468</v>
      </c>
      <c r="Q65" s="64">
        <f t="shared" si="12"/>
        <v>2.3063564920013309</v>
      </c>
      <c r="R65" s="64">
        <f t="shared" si="6"/>
        <v>1.9631822052378516</v>
      </c>
      <c r="S65" s="66">
        <f t="shared" si="13"/>
        <v>8.6607601150125078</v>
      </c>
    </row>
    <row r="66" spans="1:19" x14ac:dyDescent="0.25">
      <c r="A66" s="65">
        <f t="shared" si="14"/>
        <v>4.5000000000000033E-2</v>
      </c>
      <c r="B66" s="63">
        <f t="shared" si="7"/>
        <v>0.13500000000000009</v>
      </c>
      <c r="C66" s="64">
        <f t="shared" si="8"/>
        <v>0.60370535493139155</v>
      </c>
      <c r="D66" s="28">
        <f t="shared" si="9"/>
        <v>0.40186590504519848</v>
      </c>
      <c r="E66" s="64">
        <f t="shared" si="10"/>
        <v>271.66740971912617</v>
      </c>
      <c r="F66" s="64">
        <f t="shared" si="10"/>
        <v>180.8396572703393</v>
      </c>
      <c r="G66" s="36">
        <f t="shared" si="0"/>
        <v>3775022291.5737844</v>
      </c>
      <c r="H66" s="61">
        <f t="shared" si="1"/>
        <v>1911751461.2218876</v>
      </c>
      <c r="I66" s="64">
        <f t="shared" si="15"/>
        <v>39607.290029359858</v>
      </c>
      <c r="J66" s="64">
        <f t="shared" si="15"/>
        <v>20057.97283838048</v>
      </c>
      <c r="K66" s="64">
        <f t="shared" si="11"/>
        <v>3.7565798122316627</v>
      </c>
      <c r="L66" s="64">
        <f t="shared" si="11"/>
        <v>7.4178954842732301</v>
      </c>
      <c r="M66" s="64">
        <f t="shared" si="3"/>
        <v>6.6042697793751035</v>
      </c>
      <c r="N66" s="79">
        <f t="shared" si="4"/>
        <v>1.7219031872333534E-4</v>
      </c>
      <c r="O66" s="80">
        <f t="shared" si="5"/>
        <v>5.1318880573657569E-4</v>
      </c>
      <c r="P66" s="63">
        <f t="shared" si="12"/>
        <v>0.77485643425500894</v>
      </c>
      <c r="Q66" s="64">
        <f t="shared" si="12"/>
        <v>2.3093496258145909</v>
      </c>
      <c r="R66" s="64">
        <f t="shared" si="6"/>
        <v>1.9683511388013506</v>
      </c>
      <c r="S66" s="66">
        <f t="shared" si="13"/>
        <v>8.5726209181764546</v>
      </c>
    </row>
    <row r="67" spans="1:19" x14ac:dyDescent="0.25">
      <c r="A67" s="65">
        <f t="shared" si="14"/>
        <v>4.6000000000000034E-2</v>
      </c>
      <c r="B67" s="63">
        <f t="shared" si="7"/>
        <v>0.13800000000000009</v>
      </c>
      <c r="C67" s="64">
        <f t="shared" si="8"/>
        <v>0.6046571389037142</v>
      </c>
      <c r="D67" s="28">
        <f t="shared" si="9"/>
        <v>0.40517952833294452</v>
      </c>
      <c r="E67" s="64">
        <f t="shared" si="10"/>
        <v>272.09571250667136</v>
      </c>
      <c r="F67" s="64">
        <f t="shared" si="10"/>
        <v>182.33078774982502</v>
      </c>
      <c r="G67" s="36">
        <f t="shared" si="0"/>
        <v>3787871375.2001424</v>
      </c>
      <c r="H67" s="61">
        <f t="shared" si="1"/>
        <v>1940929899.8951969</v>
      </c>
      <c r="I67" s="64">
        <f t="shared" si="15"/>
        <v>39742.101784759718</v>
      </c>
      <c r="J67" s="64">
        <f t="shared" si="15"/>
        <v>20364.111132111153</v>
      </c>
      <c r="K67" s="64">
        <f t="shared" si="11"/>
        <v>3.7438368747411039</v>
      </c>
      <c r="L67" s="64">
        <f t="shared" si="11"/>
        <v>7.3063805818109762</v>
      </c>
      <c r="M67" s="64">
        <f t="shared" si="3"/>
        <v>6.5147042024621156</v>
      </c>
      <c r="N67" s="79">
        <f t="shared" si="4"/>
        <v>1.7499838551543169E-4</v>
      </c>
      <c r="O67" s="80">
        <f t="shared" si="5"/>
        <v>5.1384415526702174E-4</v>
      </c>
      <c r="P67" s="63">
        <f t="shared" si="12"/>
        <v>0.7874927348194426</v>
      </c>
      <c r="Q67" s="64">
        <f t="shared" si="12"/>
        <v>2.3122986987015977</v>
      </c>
      <c r="R67" s="64">
        <f t="shared" si="6"/>
        <v>1.9734529289500076</v>
      </c>
      <c r="S67" s="66">
        <f t="shared" si="13"/>
        <v>8.4881571314121231</v>
      </c>
    </row>
    <row r="68" spans="1:19" x14ac:dyDescent="0.25">
      <c r="A68" s="65">
        <f t="shared" si="14"/>
        <v>4.7000000000000035E-2</v>
      </c>
      <c r="B68" s="63">
        <f t="shared" si="7"/>
        <v>0.1410000000000001</v>
      </c>
      <c r="C68" s="64">
        <f t="shared" si="8"/>
        <v>0.60560436201575618</v>
      </c>
      <c r="D68" s="28">
        <f t="shared" si="9"/>
        <v>0.40843698455782906</v>
      </c>
      <c r="E68" s="64">
        <f t="shared" si="10"/>
        <v>272.52196290709026</v>
      </c>
      <c r="F68" s="64">
        <f t="shared" si="10"/>
        <v>183.79664305102307</v>
      </c>
      <c r="G68" s="36">
        <f t="shared" si="0"/>
        <v>3800658887.2127075</v>
      </c>
      <c r="H68" s="61">
        <f t="shared" si="1"/>
        <v>1969787791.7641222</v>
      </c>
      <c r="I68" s="64">
        <f t="shared" si="15"/>
        <v>39876.267534764986</v>
      </c>
      <c r="J68" s="64">
        <f t="shared" si="15"/>
        <v>20666.886269476483</v>
      </c>
      <c r="K68" s="64">
        <f t="shared" si="11"/>
        <v>3.7312405433076488</v>
      </c>
      <c r="L68" s="64">
        <f t="shared" si="11"/>
        <v>7.1993402490072658</v>
      </c>
      <c r="M68" s="64">
        <f t="shared" si="3"/>
        <v>6.4286514255184617</v>
      </c>
      <c r="N68" s="79">
        <f t="shared" si="4"/>
        <v>1.7777414581612622E-4</v>
      </c>
      <c r="O68" s="80">
        <f t="shared" si="5"/>
        <v>5.1449002991186816E-4</v>
      </c>
      <c r="P68" s="63">
        <f t="shared" si="12"/>
        <v>0.79998365617256795</v>
      </c>
      <c r="Q68" s="64">
        <f t="shared" si="12"/>
        <v>2.3152051346034068</v>
      </c>
      <c r="R68" s="64">
        <f t="shared" si="6"/>
        <v>1.9784892505076648</v>
      </c>
      <c r="S68" s="66">
        <f t="shared" si="13"/>
        <v>8.4071406760261258</v>
      </c>
    </row>
    <row r="69" spans="1:19" x14ac:dyDescent="0.25">
      <c r="A69" s="65">
        <f t="shared" si="14"/>
        <v>4.8000000000000036E-2</v>
      </c>
      <c r="B69" s="63">
        <f t="shared" si="7"/>
        <v>0.1440000000000001</v>
      </c>
      <c r="C69" s="64">
        <f t="shared" si="8"/>
        <v>0.60654705697198619</v>
      </c>
      <c r="D69" s="28">
        <f t="shared" si="9"/>
        <v>0.41164017133393088</v>
      </c>
      <c r="E69" s="64">
        <f t="shared" si="10"/>
        <v>272.94617563739376</v>
      </c>
      <c r="F69" s="64">
        <f t="shared" si="10"/>
        <v>185.2380771002689</v>
      </c>
      <c r="G69" s="36">
        <f t="shared" si="0"/>
        <v>3813385269.1218133</v>
      </c>
      <c r="H69" s="61">
        <f t="shared" si="1"/>
        <v>1998332249.6490428</v>
      </c>
      <c r="I69" s="64">
        <f t="shared" si="15"/>
        <v>40009.79191167355</v>
      </c>
      <c r="J69" s="64">
        <f t="shared" si="15"/>
        <v>20966.37287772842</v>
      </c>
      <c r="K69" s="64">
        <f t="shared" si="11"/>
        <v>3.7187883023727051</v>
      </c>
      <c r="L69" s="64">
        <f t="shared" si="11"/>
        <v>7.0965038640301978</v>
      </c>
      <c r="M69" s="64">
        <f t="shared" si="3"/>
        <v>6.3459004058840884</v>
      </c>
      <c r="N69" s="79">
        <f t="shared" si="4"/>
        <v>1.8051815396044217E-4</v>
      </c>
      <c r="O69" s="80">
        <f t="shared" si="5"/>
        <v>5.1512672950904071E-4</v>
      </c>
      <c r="P69" s="63">
        <f t="shared" si="12"/>
        <v>0.8123316928219898</v>
      </c>
      <c r="Q69" s="64">
        <f t="shared" si="12"/>
        <v>2.3180702827906834</v>
      </c>
      <c r="R69" s="64">
        <f t="shared" si="6"/>
        <v>1.9834617072420848</v>
      </c>
      <c r="S69" s="66">
        <f t="shared" si="13"/>
        <v>8.329362113126173</v>
      </c>
    </row>
    <row r="70" spans="1:19" x14ac:dyDescent="0.25">
      <c r="A70" s="65">
        <f t="shared" si="14"/>
        <v>4.9000000000000037E-2</v>
      </c>
      <c r="B70" s="63">
        <f t="shared" si="7"/>
        <v>0.1470000000000001</v>
      </c>
      <c r="C70" s="64">
        <f t="shared" si="8"/>
        <v>0.60748525616493476</v>
      </c>
      <c r="D70" s="28">
        <f t="shared" si="9"/>
        <v>0.4147908863625327</v>
      </c>
      <c r="E70" s="64">
        <f t="shared" si="10"/>
        <v>273.36836527422065</v>
      </c>
      <c r="F70" s="64">
        <f t="shared" si="10"/>
        <v>186.65589886313973</v>
      </c>
      <c r="G70" s="36">
        <f t="shared" si="0"/>
        <v>3826050958.2266183</v>
      </c>
      <c r="H70" s="61">
        <f t="shared" si="1"/>
        <v>2026570120.8359869</v>
      </c>
      <c r="I70" s="64">
        <f t="shared" si="15"/>
        <v>40142.679503599953</v>
      </c>
      <c r="J70" s="64">
        <f t="shared" si="15"/>
        <v>21262.642798149667</v>
      </c>
      <c r="K70" s="64">
        <f t="shared" si="11"/>
        <v>3.7064776936017569</v>
      </c>
      <c r="L70" s="64">
        <f t="shared" si="11"/>
        <v>6.9976224288753794</v>
      </c>
      <c r="M70" s="64">
        <f t="shared" si="3"/>
        <v>6.2662569321479076</v>
      </c>
      <c r="N70" s="79">
        <f t="shared" si="4"/>
        <v>1.8323095167335597E-4</v>
      </c>
      <c r="O70" s="80">
        <f t="shared" si="5"/>
        <v>5.1575453850125617E-4</v>
      </c>
      <c r="P70" s="63">
        <f t="shared" si="12"/>
        <v>0.82453928253010189</v>
      </c>
      <c r="Q70" s="64">
        <f t="shared" si="12"/>
        <v>2.3208954232556525</v>
      </c>
      <c r="R70" s="64">
        <f t="shared" si="6"/>
        <v>1.9883718364277523</v>
      </c>
      <c r="S70" s="66">
        <f t="shared" si="13"/>
        <v>8.2546287685756603</v>
      </c>
    </row>
    <row r="71" spans="1:19" x14ac:dyDescent="0.25">
      <c r="A71" s="65">
        <f t="shared" si="14"/>
        <v>5.0000000000000037E-2</v>
      </c>
      <c r="B71" s="63">
        <f t="shared" si="7"/>
        <v>0.15000000000000011</v>
      </c>
      <c r="C71" s="64">
        <f t="shared" si="8"/>
        <v>0.60841899167890356</v>
      </c>
      <c r="D71" s="28">
        <f t="shared" si="9"/>
        <v>0.41789083458002746</v>
      </c>
      <c r="E71" s="64">
        <f t="shared" si="10"/>
        <v>273.78854625550662</v>
      </c>
      <c r="F71" s="64">
        <f t="shared" si="10"/>
        <v>188.05087556101236</v>
      </c>
      <c r="G71" s="36">
        <f t="shared" si="0"/>
        <v>3838656387.6651983</v>
      </c>
      <c r="H71" s="61">
        <f t="shared" si="1"/>
        <v>2054508001.5787289</v>
      </c>
      <c r="I71" s="64">
        <f t="shared" si="15"/>
        <v>40274.934855000887</v>
      </c>
      <c r="J71" s="64">
        <f t="shared" si="15"/>
        <v>21555.765238208733</v>
      </c>
      <c r="K71" s="64">
        <f t="shared" si="11"/>
        <v>3.6943063142663992</v>
      </c>
      <c r="L71" s="64">
        <f t="shared" si="11"/>
        <v>6.9024664398257212</v>
      </c>
      <c r="M71" s="64">
        <f t="shared" si="3"/>
        <v>6.1895419674792054</v>
      </c>
      <c r="N71" s="79">
        <f t="shared" si="4"/>
        <v>1.8591306842633779E-4</v>
      </c>
      <c r="O71" s="80">
        <f t="shared" si="5"/>
        <v>5.1637372702500366E-4</v>
      </c>
      <c r="P71" s="63">
        <f t="shared" si="12"/>
        <v>0.83660880791851999</v>
      </c>
      <c r="Q71" s="64">
        <f t="shared" si="12"/>
        <v>2.3236817716125162</v>
      </c>
      <c r="R71" s="64">
        <f t="shared" si="6"/>
        <v>1.9932211130138504</v>
      </c>
      <c r="S71" s="66">
        <f t="shared" si="13"/>
        <v>8.1827630804930553</v>
      </c>
    </row>
    <row r="72" spans="1:19" x14ac:dyDescent="0.25">
      <c r="A72" s="65">
        <f t="shared" si="14"/>
        <v>5.1000000000000038E-2</v>
      </c>
      <c r="B72" s="63">
        <f t="shared" si="7"/>
        <v>0.15300000000000011</v>
      </c>
      <c r="C72" s="64">
        <f t="shared" si="8"/>
        <v>0.60934829529362367</v>
      </c>
      <c r="D72" s="28">
        <f t="shared" si="9"/>
        <v>0.42094163466331674</v>
      </c>
      <c r="E72" s="64">
        <f t="shared" si="10"/>
        <v>274.20673288213067</v>
      </c>
      <c r="F72" s="64">
        <f t="shared" si="10"/>
        <v>189.42373559849253</v>
      </c>
      <c r="G72" s="36">
        <f t="shared" si="0"/>
        <v>3851201986.4639182</v>
      </c>
      <c r="H72" s="61">
        <f t="shared" si="1"/>
        <v>2082152250.5495663</v>
      </c>
      <c r="I72" s="64">
        <f t="shared" si="15"/>
        <v>40406.562467193275</v>
      </c>
      <c r="J72" s="64">
        <f t="shared" si="15"/>
        <v>21845.806912684595</v>
      </c>
      <c r="K72" s="64">
        <f t="shared" si="11"/>
        <v>3.682271815680954</v>
      </c>
      <c r="L72" s="64">
        <f t="shared" si="11"/>
        <v>6.8108240055488691</v>
      </c>
      <c r="M72" s="64">
        <f t="shared" si="3"/>
        <v>6.1155901855782213</v>
      </c>
      <c r="N72" s="79">
        <f t="shared" si="4"/>
        <v>1.8856502178186198E-4</v>
      </c>
      <c r="O72" s="80">
        <f t="shared" si="5"/>
        <v>5.1698455190224977E-4</v>
      </c>
      <c r="P72" s="63">
        <f t="shared" si="12"/>
        <v>0.84854259801837895</v>
      </c>
      <c r="Q72" s="64">
        <f t="shared" si="12"/>
        <v>2.3264304835601237</v>
      </c>
      <c r="R72" s="64">
        <f t="shared" si="6"/>
        <v>1.9980109534397359</v>
      </c>
      <c r="S72" s="66">
        <f t="shared" si="13"/>
        <v>8.1136011390179572</v>
      </c>
    </row>
    <row r="73" spans="1:19" x14ac:dyDescent="0.25">
      <c r="A73" s="65">
        <f t="shared" si="14"/>
        <v>5.2000000000000039E-2</v>
      </c>
      <c r="B73" s="63">
        <f t="shared" si="7"/>
        <v>0.15600000000000011</v>
      </c>
      <c r="C73" s="64">
        <f t="shared" si="8"/>
        <v>0.61027319848785999</v>
      </c>
      <c r="D73" s="28">
        <f t="shared" si="9"/>
        <v>0.42394482496182356</v>
      </c>
      <c r="E73" s="64">
        <f t="shared" si="10"/>
        <v>274.62293931953701</v>
      </c>
      <c r="F73" s="64">
        <f t="shared" si="10"/>
        <v>190.77517123282061</v>
      </c>
      <c r="G73" s="36">
        <f t="shared" si="0"/>
        <v>3863688179.5861096</v>
      </c>
      <c r="H73" s="61">
        <f t="shared" si="1"/>
        <v>2109509001.3336425</v>
      </c>
      <c r="I73" s="64">
        <f t="shared" si="15"/>
        <v>40537.566798864937</v>
      </c>
      <c r="J73" s="64">
        <f t="shared" si="15"/>
        <v>22132.832174756393</v>
      </c>
      <c r="K73" s="64">
        <f t="shared" si="11"/>
        <v>3.6703719016915382</v>
      </c>
      <c r="L73" s="64">
        <f t="shared" si="11"/>
        <v>6.7224991798021119</v>
      </c>
      <c r="M73" s="64">
        <f t="shared" si="3"/>
        <v>6.0442486735553178</v>
      </c>
      <c r="N73" s="79">
        <f t="shared" si="4"/>
        <v>1.9118731772635992E-4</v>
      </c>
      <c r="O73" s="80">
        <f t="shared" si="5"/>
        <v>5.1758725754527896E-4</v>
      </c>
      <c r="P73" s="63">
        <f t="shared" si="12"/>
        <v>0.8603429297686197</v>
      </c>
      <c r="Q73" s="64">
        <f t="shared" si="12"/>
        <v>2.3291426589537556</v>
      </c>
      <c r="R73" s="64">
        <f t="shared" si="6"/>
        <v>2.0027427191348366</v>
      </c>
      <c r="S73" s="66">
        <f t="shared" si="13"/>
        <v>8.0469913926901544</v>
      </c>
    </row>
    <row r="74" spans="1:19" x14ac:dyDescent="0.25">
      <c r="A74" s="65">
        <f t="shared" si="14"/>
        <v>5.300000000000004E-2</v>
      </c>
      <c r="B74" s="63">
        <f t="shared" si="7"/>
        <v>0.15900000000000011</v>
      </c>
      <c r="C74" s="64">
        <f t="shared" si="8"/>
        <v>0.61119373244296704</v>
      </c>
      <c r="D74" s="28">
        <f t="shared" si="9"/>
        <v>0.42690186891663023</v>
      </c>
      <c r="E74" s="64">
        <f t="shared" si="10"/>
        <v>275.03717959933516</v>
      </c>
      <c r="F74" s="64">
        <f t="shared" si="10"/>
        <v>192.10584101248361</v>
      </c>
      <c r="G74" s="36">
        <f t="shared" si="0"/>
        <v>3876115387.9800544</v>
      </c>
      <c r="H74" s="61">
        <f t="shared" si="1"/>
        <v>2136584174.0514431</v>
      </c>
      <c r="I74" s="64">
        <f t="shared" si="15"/>
        <v>40667.952266578046</v>
      </c>
      <c r="J74" s="64">
        <f t="shared" si="15"/>
        <v>22416.903137945821</v>
      </c>
      <c r="K74" s="64">
        <f t="shared" si="11"/>
        <v>3.6586043272155448</v>
      </c>
      <c r="L74" s="64">
        <f t="shared" si="11"/>
        <v>6.6373104806631149</v>
      </c>
      <c r="M74" s="64">
        <f t="shared" si="3"/>
        <v>5.9753757798969884</v>
      </c>
      <c r="N74" s="79">
        <f t="shared" si="4"/>
        <v>1.937804509920642E-4</v>
      </c>
      <c r="O74" s="80">
        <f t="shared" si="5"/>
        <v>5.1818207678381494E-4</v>
      </c>
      <c r="P74" s="63">
        <f t="shared" si="12"/>
        <v>0.87201202946428891</v>
      </c>
      <c r="Q74" s="64">
        <f t="shared" si="12"/>
        <v>2.3318193455271672</v>
      </c>
      <c r="R74" s="64">
        <f t="shared" si="6"/>
        <v>2.0074177197354164</v>
      </c>
      <c r="S74" s="66">
        <f t="shared" si="13"/>
        <v>7.9827934996324048</v>
      </c>
    </row>
    <row r="75" spans="1:19" x14ac:dyDescent="0.25">
      <c r="A75" s="65">
        <f t="shared" si="14"/>
        <v>5.4000000000000041E-2</v>
      </c>
      <c r="B75" s="63">
        <f t="shared" si="7"/>
        <v>0.16200000000000012</v>
      </c>
      <c r="C75" s="64">
        <f t="shared" si="8"/>
        <v>0.61210992804639164</v>
      </c>
      <c r="D75" s="28">
        <f t="shared" si="9"/>
        <v>0.42981416001984957</v>
      </c>
      <c r="E75" s="64">
        <f t="shared" si="10"/>
        <v>275.44946762087625</v>
      </c>
      <c r="F75" s="64">
        <f t="shared" si="10"/>
        <v>193.41637200893231</v>
      </c>
      <c r="G75" s="36">
        <f t="shared" si="0"/>
        <v>3888484028.6262875</v>
      </c>
      <c r="H75" s="61">
        <f t="shared" si="1"/>
        <v>2163383486.185194</v>
      </c>
      <c r="I75" s="64">
        <f t="shared" si="15"/>
        <v>40797.72324526545</v>
      </c>
      <c r="J75" s="64">
        <f t="shared" si="15"/>
        <v>22698.079789707077</v>
      </c>
      <c r="K75" s="64">
        <f t="shared" si="11"/>
        <v>3.6469668968295776</v>
      </c>
      <c r="L75" s="64">
        <f t="shared" si="11"/>
        <v>6.5550895723332818</v>
      </c>
      <c r="M75" s="64">
        <f t="shared" si="3"/>
        <v>5.9088400888880148</v>
      </c>
      <c r="N75" s="79">
        <f t="shared" si="4"/>
        <v>1.9634490536817487E-4</v>
      </c>
      <c r="O75" s="80">
        <f t="shared" si="5"/>
        <v>5.187692316224225E-4</v>
      </c>
      <c r="P75" s="63">
        <f t="shared" si="12"/>
        <v>0.88355207415678694</v>
      </c>
      <c r="Q75" s="64">
        <f t="shared" si="12"/>
        <v>2.3344615423009012</v>
      </c>
      <c r="R75" s="64">
        <f t="shared" si="6"/>
        <v>2.0120372160466538</v>
      </c>
      <c r="S75" s="66">
        <f t="shared" si="13"/>
        <v>7.9208773049346686</v>
      </c>
    </row>
    <row r="76" spans="1:19" x14ac:dyDescent="0.25">
      <c r="A76" s="65">
        <f t="shared" si="14"/>
        <v>5.5000000000000042E-2</v>
      </c>
      <c r="B76" s="63">
        <f t="shared" si="7"/>
        <v>0.16500000000000012</v>
      </c>
      <c r="C76" s="64">
        <f t="shared" si="8"/>
        <v>0.61302181589512894</v>
      </c>
      <c r="D76" s="28">
        <f t="shared" si="9"/>
        <v>0.43268302636096345</v>
      </c>
      <c r="E76" s="64">
        <f t="shared" si="10"/>
        <v>275.85981715280803</v>
      </c>
      <c r="F76" s="64">
        <f t="shared" si="10"/>
        <v>194.70736186243354</v>
      </c>
      <c r="G76" s="36">
        <f t="shared" si="0"/>
        <v>3900794514.58424</v>
      </c>
      <c r="H76" s="61">
        <f t="shared" si="1"/>
        <v>2189912462.6770349</v>
      </c>
      <c r="I76" s="64">
        <f t="shared" si="15"/>
        <v>40926.884068720006</v>
      </c>
      <c r="J76" s="64">
        <f t="shared" si="15"/>
        <v>22976.420097376187</v>
      </c>
      <c r="K76" s="64">
        <f t="shared" si="11"/>
        <v>3.6354574634039816</v>
      </c>
      <c r="L76" s="64">
        <f t="shared" si="11"/>
        <v>6.4756800890182467</v>
      </c>
      <c r="M76" s="64">
        <f t="shared" si="3"/>
        <v>5.8445195055484103</v>
      </c>
      <c r="N76" s="79">
        <f t="shared" si="4"/>
        <v>1.9888115400175794E-4</v>
      </c>
      <c r="O76" s="80">
        <f t="shared" si="5"/>
        <v>5.1934893393526071E-4</v>
      </c>
      <c r="P76" s="63">
        <f t="shared" si="12"/>
        <v>0.89496519300791066</v>
      </c>
      <c r="Q76" s="64">
        <f t="shared" si="12"/>
        <v>2.3370702027086732</v>
      </c>
      <c r="R76" s="64">
        <f t="shared" si="6"/>
        <v>2.0166024227751707</v>
      </c>
      <c r="S76" s="66">
        <f t="shared" si="13"/>
        <v>7.8611219283235805</v>
      </c>
    </row>
    <row r="77" spans="1:19" x14ac:dyDescent="0.25">
      <c r="A77" s="65">
        <f t="shared" si="14"/>
        <v>5.6000000000000043E-2</v>
      </c>
      <c r="B77" s="63">
        <f t="shared" si="7"/>
        <v>0.16800000000000012</v>
      </c>
      <c r="C77" s="64">
        <f t="shared" si="8"/>
        <v>0.6139294262991275</v>
      </c>
      <c r="D77" s="28">
        <f t="shared" si="9"/>
        <v>0.43550973480135363</v>
      </c>
      <c r="E77" s="64">
        <f t="shared" si="10"/>
        <v>276.26824183460735</v>
      </c>
      <c r="F77" s="64">
        <f t="shared" si="10"/>
        <v>195.97938066060914</v>
      </c>
      <c r="G77" s="36">
        <f t="shared" si="0"/>
        <v>3913047255.0382204</v>
      </c>
      <c r="H77" s="61">
        <f t="shared" si="1"/>
        <v>2216176445.3599486</v>
      </c>
      <c r="I77" s="64">
        <f t="shared" si="15"/>
        <v>41055.439030077054</v>
      </c>
      <c r="J77" s="64">
        <f t="shared" si="15"/>
        <v>23251.980107119751</v>
      </c>
      <c r="K77" s="64">
        <f t="shared" si="11"/>
        <v>3.6240739267821787</v>
      </c>
      <c r="L77" s="64">
        <f t="shared" si="11"/>
        <v>6.3989365832950638</v>
      </c>
      <c r="M77" s="64">
        <f t="shared" si="3"/>
        <v>5.7823004374033111</v>
      </c>
      <c r="N77" s="79">
        <f t="shared" si="4"/>
        <v>2.0138965968876974E-4</v>
      </c>
      <c r="O77" s="80">
        <f t="shared" si="5"/>
        <v>5.1992138610440508E-4</v>
      </c>
      <c r="P77" s="63">
        <f t="shared" si="12"/>
        <v>0.90625346859946376</v>
      </c>
      <c r="Q77" s="64">
        <f t="shared" si="12"/>
        <v>2.3396462374698226</v>
      </c>
      <c r="R77" s="64">
        <f t="shared" si="6"/>
        <v>2.0211145110541873</v>
      </c>
      <c r="S77" s="66">
        <f t="shared" si="13"/>
        <v>7.8034149484574984</v>
      </c>
    </row>
    <row r="78" spans="1:19" x14ac:dyDescent="0.25">
      <c r="A78" s="65">
        <f t="shared" si="14"/>
        <v>5.7000000000000044E-2</v>
      </c>
      <c r="B78" s="63">
        <f t="shared" si="7"/>
        <v>0.17100000000000012</v>
      </c>
      <c r="C78" s="64">
        <f t="shared" si="8"/>
        <v>0.61483278928464824</v>
      </c>
      <c r="D78" s="28">
        <f t="shared" si="9"/>
        <v>0.43829549481347724</v>
      </c>
      <c r="E78" s="64">
        <f t="shared" si="10"/>
        <v>276.67475517809169</v>
      </c>
      <c r="F78" s="64">
        <f t="shared" si="10"/>
        <v>197.23297266606477</v>
      </c>
      <c r="G78" s="36">
        <f t="shared" si="0"/>
        <v>3925242655.3427505</v>
      </c>
      <c r="H78" s="61">
        <f t="shared" si="1"/>
        <v>2242180601.7763391</v>
      </c>
      <c r="I78" s="64">
        <f t="shared" si="15"/>
        <v>41183.392382290054</v>
      </c>
      <c r="J78" s="64">
        <f t="shared" si="15"/>
        <v>23524.814036458869</v>
      </c>
      <c r="K78" s="64">
        <f t="shared" si="11"/>
        <v>3.6128142325031098</v>
      </c>
      <c r="L78" s="64">
        <f t="shared" si="11"/>
        <v>6.3247235838253779</v>
      </c>
      <c r="M78" s="64">
        <f t="shared" si="3"/>
        <v>5.722077061309319</v>
      </c>
      <c r="N78" s="79">
        <f t="shared" si="4"/>
        <v>2.0387087515558305E-4</v>
      </c>
      <c r="O78" s="80">
        <f t="shared" si="5"/>
        <v>5.2048678160725257E-4</v>
      </c>
      <c r="P78" s="63">
        <f t="shared" si="12"/>
        <v>0.91741893820012377</v>
      </c>
      <c r="Q78" s="64">
        <f t="shared" si="12"/>
        <v>2.3421905172326367</v>
      </c>
      <c r="R78" s="64">
        <f t="shared" si="6"/>
        <v>2.0255746107809673</v>
      </c>
      <c r="S78" s="66">
        <f t="shared" si="13"/>
        <v>7.7476516720902868</v>
      </c>
    </row>
    <row r="79" spans="1:19" x14ac:dyDescent="0.25">
      <c r="A79" s="65">
        <f t="shared" si="14"/>
        <v>5.8000000000000045E-2</v>
      </c>
      <c r="B79" s="63">
        <f t="shared" si="7"/>
        <v>0.17400000000000013</v>
      </c>
      <c r="C79" s="64">
        <f t="shared" si="8"/>
        <v>0.61573193459757525</v>
      </c>
      <c r="D79" s="28">
        <f t="shared" si="9"/>
        <v>0.4410414620169929</v>
      </c>
      <c r="E79" s="64">
        <f t="shared" si="10"/>
        <v>277.07937056890887</v>
      </c>
      <c r="F79" s="64">
        <f t="shared" si="10"/>
        <v>198.46865790764681</v>
      </c>
      <c r="G79" s="36">
        <f t="shared" si="0"/>
        <v>3937381117.067266</v>
      </c>
      <c r="H79" s="61">
        <f t="shared" si="1"/>
        <v>2267929933.4337454</v>
      </c>
      <c r="I79" s="64">
        <f t="shared" si="15"/>
        <v>41310.748338599587</v>
      </c>
      <c r="J79" s="64">
        <f t="shared" si="15"/>
        <v>23794.974360887547</v>
      </c>
      <c r="K79" s="64">
        <f t="shared" si="11"/>
        <v>3.60167637056515</v>
      </c>
      <c r="L79" s="64">
        <f t="shared" si="11"/>
        <v>6.2529147493457478</v>
      </c>
      <c r="M79" s="64">
        <f t="shared" si="3"/>
        <v>5.663750665172282</v>
      </c>
      <c r="N79" s="79">
        <f t="shared" si="4"/>
        <v>2.0632524333137549E-4</v>
      </c>
      <c r="O79" s="80">
        <f t="shared" si="5"/>
        <v>5.2104530555789228E-4</v>
      </c>
      <c r="P79" s="63">
        <f t="shared" si="12"/>
        <v>0.92846359499118969</v>
      </c>
      <c r="Q79" s="64">
        <f t="shared" si="12"/>
        <v>2.3447038750105156</v>
      </c>
      <c r="R79" s="64">
        <f t="shared" si="6"/>
        <v>2.0299838127839989</v>
      </c>
      <c r="S79" s="66">
        <f t="shared" si="13"/>
        <v>7.6937344779562808</v>
      </c>
    </row>
    <row r="80" spans="1:19" x14ac:dyDescent="0.25">
      <c r="A80" s="65">
        <f t="shared" si="14"/>
        <v>5.9000000000000045E-2</v>
      </c>
      <c r="B80" s="63">
        <f t="shared" si="7"/>
        <v>0.17700000000000013</v>
      </c>
      <c r="C80" s="64">
        <f t="shared" si="8"/>
        <v>0.61662689170668128</v>
      </c>
      <c r="D80" s="28">
        <f t="shared" si="9"/>
        <v>0.44374874144052856</v>
      </c>
      <c r="E80" s="64">
        <f t="shared" si="10"/>
        <v>277.4821012680066</v>
      </c>
      <c r="F80" s="64">
        <f t="shared" si="10"/>
        <v>199.68693364823784</v>
      </c>
      <c r="G80" s="36">
        <f t="shared" si="0"/>
        <v>3949463038.0401969</v>
      </c>
      <c r="H80" s="61">
        <f t="shared" si="1"/>
        <v>2293429283.5424576</v>
      </c>
      <c r="I80" s="64">
        <f t="shared" si="15"/>
        <v>41437.511072995832</v>
      </c>
      <c r="J80" s="64">
        <f t="shared" si="15"/>
        <v>24062.511895055301</v>
      </c>
      <c r="K80" s="64">
        <f t="shared" si="11"/>
        <v>3.5906583742299234</v>
      </c>
      <c r="L80" s="64">
        <f t="shared" si="11"/>
        <v>6.1833921076241705</v>
      </c>
      <c r="M80" s="64">
        <f t="shared" si="3"/>
        <v>5.6072290557587827</v>
      </c>
      <c r="N80" s="79">
        <f t="shared" si="4"/>
        <v>2.0875319761172199E-4</v>
      </c>
      <c r="O80" s="80">
        <f t="shared" si="5"/>
        <v>5.2159713520677498E-4</v>
      </c>
      <c r="P80" s="63">
        <f t="shared" si="12"/>
        <v>0.93938938925274895</v>
      </c>
      <c r="Q80" s="64">
        <f t="shared" si="12"/>
        <v>2.3471871084304876</v>
      </c>
      <c r="R80" s="64">
        <f t="shared" si="6"/>
        <v>2.0343431708354345</v>
      </c>
      <c r="S80" s="66">
        <f t="shared" si="13"/>
        <v>7.6415722265942172</v>
      </c>
    </row>
    <row r="81" spans="1:19" x14ac:dyDescent="0.25">
      <c r="A81" s="65">
        <f t="shared" si="14"/>
        <v>6.0000000000000046E-2</v>
      </c>
      <c r="B81" s="63">
        <f t="shared" si="7"/>
        <v>0.18000000000000013</v>
      </c>
      <c r="C81" s="64">
        <f t="shared" si="8"/>
        <v>0.6175176898068464</v>
      </c>
      <c r="D81" s="28">
        <f t="shared" si="9"/>
        <v>0.44641839053463317</v>
      </c>
      <c r="E81" s="64">
        <f t="shared" si="10"/>
        <v>277.88296041308087</v>
      </c>
      <c r="F81" s="64">
        <f t="shared" si="10"/>
        <v>200.88827574058493</v>
      </c>
      <c r="G81" s="36">
        <f t="shared" si="0"/>
        <v>3961488812.3924265</v>
      </c>
      <c r="H81" s="61">
        <f t="shared" si="1"/>
        <v>2318683344.2754784</v>
      </c>
      <c r="I81" s="64">
        <f t="shared" si="15"/>
        <v>41563.684720674559</v>
      </c>
      <c r="J81" s="64">
        <f t="shared" si="15"/>
        <v>24327.475868938174</v>
      </c>
      <c r="K81" s="64">
        <f t="shared" si="11"/>
        <v>3.5797583188645388</v>
      </c>
      <c r="L81" s="64">
        <f t="shared" si="11"/>
        <v>6.1160453695680443</v>
      </c>
      <c r="M81" s="64">
        <f t="shared" si="3"/>
        <v>5.5524260249672652</v>
      </c>
      <c r="N81" s="79">
        <f t="shared" si="4"/>
        <v>2.111551621137242E-4</v>
      </c>
      <c r="O81" s="80">
        <f t="shared" si="5"/>
        <v>5.2214244040255607E-4</v>
      </c>
      <c r="P81" s="63">
        <f t="shared" si="12"/>
        <v>0.95019822951175881</v>
      </c>
      <c r="Q81" s="64">
        <f t="shared" si="12"/>
        <v>2.3496409818115023</v>
      </c>
      <c r="R81" s="64">
        <f t="shared" si="6"/>
        <v>2.0386537035226704</v>
      </c>
      <c r="S81" s="66">
        <f t="shared" si="13"/>
        <v>7.5910797284899356</v>
      </c>
    </row>
    <row r="82" spans="1:19" x14ac:dyDescent="0.25">
      <c r="A82" s="65">
        <f t="shared" si="14"/>
        <v>6.1000000000000047E-2</v>
      </c>
      <c r="B82" s="63">
        <f t="shared" si="7"/>
        <v>0.18300000000000013</v>
      </c>
      <c r="C82" s="64">
        <f t="shared" si="8"/>
        <v>0.61840435782223369</v>
      </c>
      <c r="D82" s="28">
        <f t="shared" si="9"/>
        <v>0.44905142195868858</v>
      </c>
      <c r="E82" s="64">
        <f t="shared" si="10"/>
        <v>278.28196102000516</v>
      </c>
      <c r="F82" s="64">
        <f t="shared" si="10"/>
        <v>202.07313988140987</v>
      </c>
      <c r="G82" s="36">
        <f t="shared" si="0"/>
        <v>3973458830.6001549</v>
      </c>
      <c r="H82" s="61">
        <f t="shared" si="1"/>
        <v>2343696663.5875783</v>
      </c>
      <c r="I82" s="64">
        <f t="shared" si="15"/>
        <v>41689.273378486847</v>
      </c>
      <c r="J82" s="64">
        <f t="shared" si="15"/>
        <v>24589.91399938384</v>
      </c>
      <c r="K82" s="64">
        <f t="shared" si="11"/>
        <v>3.5689743208207978</v>
      </c>
      <c r="L82" s="64">
        <f t="shared" si="11"/>
        <v>6.0507713099454481</v>
      </c>
      <c r="M82" s="64">
        <f t="shared" si="3"/>
        <v>5.4992608679177479</v>
      </c>
      <c r="N82" s="79">
        <f t="shared" si="4"/>
        <v>2.135315519229888E-4</v>
      </c>
      <c r="O82" s="80">
        <f t="shared" si="5"/>
        <v>5.2268138401954912E-4</v>
      </c>
      <c r="P82" s="63">
        <f t="shared" si="12"/>
        <v>0.96089198365344952</v>
      </c>
      <c r="Q82" s="64">
        <f t="shared" si="12"/>
        <v>2.3520662280879709</v>
      </c>
      <c r="R82" s="64">
        <f t="shared" si="6"/>
        <v>2.0429163959914107</v>
      </c>
      <c r="S82" s="66">
        <f t="shared" si="13"/>
        <v>7.5421772639091582</v>
      </c>
    </row>
    <row r="83" spans="1:19" x14ac:dyDescent="0.25">
      <c r="A83" s="65">
        <f t="shared" si="14"/>
        <v>6.2000000000000048E-2</v>
      </c>
      <c r="B83" s="63">
        <f t="shared" si="7"/>
        <v>0.18600000000000014</v>
      </c>
      <c r="C83" s="64">
        <f t="shared" si="8"/>
        <v>0.61928692440941879</v>
      </c>
      <c r="D83" s="28">
        <f t="shared" si="9"/>
        <v>0.45164880616213826</v>
      </c>
      <c r="E83" s="64">
        <f t="shared" si="10"/>
        <v>278.67911598423848</v>
      </c>
      <c r="F83" s="64">
        <f t="shared" si="10"/>
        <v>203.24196277296221</v>
      </c>
      <c r="G83" s="36">
        <f t="shared" si="0"/>
        <v>3985373479.5271544</v>
      </c>
      <c r="H83" s="61">
        <f t="shared" si="1"/>
        <v>2368473651.6267705</v>
      </c>
      <c r="I83" s="64">
        <f t="shared" si="15"/>
        <v>41814.281105382412</v>
      </c>
      <c r="J83" s="64">
        <f t="shared" si="15"/>
        <v>24849.872557380364</v>
      </c>
      <c r="K83" s="64">
        <f t="shared" si="11"/>
        <v>3.5583045363500321</v>
      </c>
      <c r="L83" s="64">
        <f t="shared" si="11"/>
        <v>5.987473207274375</v>
      </c>
      <c r="M83" s="64">
        <f t="shared" si="3"/>
        <v>5.4476579470689659</v>
      </c>
      <c r="N83" s="79">
        <f t="shared" si="4"/>
        <v>2.158827733327603E-4</v>
      </c>
      <c r="O83" s="80">
        <f t="shared" si="5"/>
        <v>5.2321412235387772E-4</v>
      </c>
      <c r="P83" s="63">
        <f t="shared" si="12"/>
        <v>0.97147247999742137</v>
      </c>
      <c r="Q83" s="64">
        <f t="shared" si="12"/>
        <v>2.3544635505924498</v>
      </c>
      <c r="R83" s="64">
        <f t="shared" si="6"/>
        <v>2.0471322015713325</v>
      </c>
      <c r="S83" s="66">
        <f t="shared" si="13"/>
        <v>7.4947901486402984</v>
      </c>
    </row>
    <row r="84" spans="1:19" x14ac:dyDescent="0.25">
      <c r="A84" s="65">
        <f t="shared" si="14"/>
        <v>6.3000000000000042E-2</v>
      </c>
      <c r="B84" s="63">
        <f t="shared" si="7"/>
        <v>0.18900000000000011</v>
      </c>
      <c r="C84" s="64">
        <f t="shared" si="8"/>
        <v>0.6201654179604783</v>
      </c>
      <c r="D84" s="28">
        <f t="shared" si="9"/>
        <v>0.45421147377825916</v>
      </c>
      <c r="E84" s="64">
        <f t="shared" si="10"/>
        <v>279.07443808221524</v>
      </c>
      <c r="F84" s="64">
        <f t="shared" si="10"/>
        <v>204.39516320021661</v>
      </c>
      <c r="G84" s="36">
        <f t="shared" si="0"/>
        <v>3997233142.4664559</v>
      </c>
      <c r="H84" s="61">
        <f t="shared" si="1"/>
        <v>2393018586.7685499</v>
      </c>
      <c r="I84" s="64">
        <f t="shared" si="15"/>
        <v>41938.711922846938</v>
      </c>
      <c r="J84" s="64">
        <f t="shared" si="15"/>
        <v>25107.39643136708</v>
      </c>
      <c r="K84" s="64">
        <f t="shared" si="11"/>
        <v>3.5477471605522179</v>
      </c>
      <c r="L84" s="64">
        <f t="shared" si="11"/>
        <v>5.9260603363722124</v>
      </c>
      <c r="M84" s="64">
        <f t="shared" si="3"/>
        <v>5.397546297301103</v>
      </c>
      <c r="N84" s="79">
        <f t="shared" si="4"/>
        <v>2.1820922407549457E-4</v>
      </c>
      <c r="O84" s="80">
        <f t="shared" si="5"/>
        <v>5.2374080549108385E-4</v>
      </c>
      <c r="P84" s="63">
        <f t="shared" si="12"/>
        <v>0.9819415083397256</v>
      </c>
      <c r="Q84" s="64">
        <f t="shared" si="12"/>
        <v>2.3568336247098771</v>
      </c>
      <c r="R84" s="64">
        <f t="shared" si="6"/>
        <v>2.0513020432942879</v>
      </c>
      <c r="S84" s="66">
        <f t="shared" si="13"/>
        <v>7.4488483405953909</v>
      </c>
    </row>
    <row r="85" spans="1:19" x14ac:dyDescent="0.25">
      <c r="A85" s="65">
        <f t="shared" si="14"/>
        <v>6.4000000000000043E-2</v>
      </c>
      <c r="B85" s="63">
        <f t="shared" si="7"/>
        <v>0.19200000000000012</v>
      </c>
      <c r="C85" s="64">
        <f t="shared" si="8"/>
        <v>0.62103986660603294</v>
      </c>
      <c r="D85" s="28">
        <f t="shared" si="9"/>
        <v>0.45674031784682545</v>
      </c>
      <c r="E85" s="64">
        <f t="shared" si="10"/>
        <v>279.46793997271482</v>
      </c>
      <c r="F85" s="64">
        <f t="shared" si="10"/>
        <v>205.53314303107146</v>
      </c>
      <c r="G85" s="36">
        <f t="shared" si="0"/>
        <v>4009038199.1814461</v>
      </c>
      <c r="H85" s="61">
        <f t="shared" si="1"/>
        <v>2417335621.3005333</v>
      </c>
      <c r="I85" s="64">
        <f t="shared" si="15"/>
        <v>42062.569815333372</v>
      </c>
      <c r="J85" s="64">
        <f t="shared" si="15"/>
        <v>25362.529186877429</v>
      </c>
      <c r="K85" s="64">
        <f t="shared" si="11"/>
        <v>3.5373004263581378</v>
      </c>
      <c r="L85" s="64">
        <f t="shared" si="11"/>
        <v>5.8664475078644962</v>
      </c>
      <c r="M85" s="64">
        <f t="shared" si="3"/>
        <v>5.3488592675297495</v>
      </c>
      <c r="N85" s="79">
        <f t="shared" si="4"/>
        <v>2.2051129354715233E-4</v>
      </c>
      <c r="O85" s="80">
        <f t="shared" si="5"/>
        <v>5.2426157764766921E-4</v>
      </c>
      <c r="P85" s="63">
        <f t="shared" si="12"/>
        <v>0.99230082096218541</v>
      </c>
      <c r="Q85" s="64">
        <f t="shared" si="12"/>
        <v>2.3591770994145116</v>
      </c>
      <c r="R85" s="64">
        <f t="shared" si="6"/>
        <v>2.0554268153139947</v>
      </c>
      <c r="S85" s="66">
        <f t="shared" si="13"/>
        <v>7.4042860828437442</v>
      </c>
    </row>
    <row r="86" spans="1:19" x14ac:dyDescent="0.25">
      <c r="A86" s="65">
        <f t="shared" si="14"/>
        <v>6.5000000000000044E-2</v>
      </c>
      <c r="B86" s="63">
        <f t="shared" si="7"/>
        <v>0.19500000000000012</v>
      </c>
      <c r="C86" s="64">
        <f t="shared" si="8"/>
        <v>0.62191029821825239</v>
      </c>
      <c r="D86" s="28">
        <f t="shared" si="9"/>
        <v>0.45923619588035647</v>
      </c>
      <c r="E86" s="64">
        <f t="shared" si="10"/>
        <v>279.8596341982136</v>
      </c>
      <c r="F86" s="64">
        <f t="shared" si="10"/>
        <v>206.65628814616042</v>
      </c>
      <c r="G86" s="36">
        <f t="shared" si="0"/>
        <v>4020789025.9464054</v>
      </c>
      <c r="H86" s="61">
        <f t="shared" si="1"/>
        <v>2441428786.7827096</v>
      </c>
      <c r="I86" s="64">
        <f t="shared" si="15"/>
        <v>42185.85873068717</v>
      </c>
      <c r="J86" s="64">
        <f t="shared" si="15"/>
        <v>25615.313122778403</v>
      </c>
      <c r="K86" s="64">
        <f t="shared" si="11"/>
        <v>3.5269626035433803</v>
      </c>
      <c r="L86" s="64">
        <f t="shared" si="11"/>
        <v>5.8085546496477551</v>
      </c>
      <c r="M86" s="64">
        <f t="shared" si="3"/>
        <v>5.3015341949578945</v>
      </c>
      <c r="N86" s="79">
        <f t="shared" si="4"/>
        <v>2.2278936302447678E-4</v>
      </c>
      <c r="O86" s="80">
        <f t="shared" si="5"/>
        <v>5.2477657748880116E-4</v>
      </c>
      <c r="P86" s="63">
        <f t="shared" si="12"/>
        <v>1.0025521336101455</v>
      </c>
      <c r="Q86" s="64">
        <f t="shared" si="12"/>
        <v>2.361494598699605</v>
      </c>
      <c r="R86" s="64">
        <f t="shared" si="6"/>
        <v>2.0595073842352805</v>
      </c>
      <c r="S86" s="66">
        <f t="shared" si="13"/>
        <v>7.3610415791931754</v>
      </c>
    </row>
    <row r="87" spans="1:19" x14ac:dyDescent="0.25">
      <c r="A87" s="65">
        <f t="shared" si="14"/>
        <v>6.6000000000000045E-2</v>
      </c>
      <c r="B87" s="63">
        <f t="shared" si="7"/>
        <v>0.19800000000000012</v>
      </c>
      <c r="C87" s="64">
        <f t="shared" si="8"/>
        <v>0.62277674041381381</v>
      </c>
      <c r="D87" s="28">
        <f t="shared" si="9"/>
        <v>0.46169993178717261</v>
      </c>
      <c r="E87" s="64">
        <f t="shared" si="10"/>
        <v>280.24953318621624</v>
      </c>
      <c r="F87" s="64">
        <f t="shared" si="10"/>
        <v>207.76496930422766</v>
      </c>
      <c r="G87" s="36">
        <f t="shared" si="0"/>
        <v>4032485995.5864882</v>
      </c>
      <c r="H87" s="61">
        <f t="shared" si="1"/>
        <v>2465301999.106379</v>
      </c>
      <c r="I87" s="64">
        <f t="shared" si="15"/>
        <v>42308.582580565744</v>
      </c>
      <c r="J87" s="64">
        <f t="shared" si="15"/>
        <v>25865.789324348556</v>
      </c>
      <c r="K87" s="64">
        <f t="shared" si="11"/>
        <v>3.5167319977730171</v>
      </c>
      <c r="L87" s="64">
        <f t="shared" si="11"/>
        <v>5.7523064259027779</v>
      </c>
      <c r="M87" s="64">
        <f t="shared" si="3"/>
        <v>5.2555121085406089</v>
      </c>
      <c r="N87" s="79">
        <f t="shared" si="4"/>
        <v>2.2504380587551256E-4</v>
      </c>
      <c r="O87" s="80">
        <f t="shared" si="5"/>
        <v>5.2528593842417941E-4</v>
      </c>
      <c r="P87" s="63">
        <f t="shared" si="12"/>
        <v>1.0126971264398064</v>
      </c>
      <c r="Q87" s="64">
        <f t="shared" si="12"/>
        <v>2.3637867229088072</v>
      </c>
      <c r="R87" s="64">
        <f t="shared" si="6"/>
        <v>2.0635445903601406</v>
      </c>
      <c r="S87" s="66">
        <f t="shared" si="13"/>
        <v>7.3190566989007495</v>
      </c>
    </row>
    <row r="88" spans="1:19" x14ac:dyDescent="0.25">
      <c r="A88" s="65">
        <f t="shared" si="14"/>
        <v>6.7000000000000046E-2</v>
      </c>
      <c r="B88" s="63">
        <f t="shared" si="7"/>
        <v>0.20100000000000012</v>
      </c>
      <c r="C88" s="64">
        <f t="shared" si="8"/>
        <v>0.62363922055682586</v>
      </c>
      <c r="D88" s="28">
        <f t="shared" si="9"/>
        <v>0.46413231766318508</v>
      </c>
      <c r="E88" s="64">
        <f t="shared" si="10"/>
        <v>280.63764925057166</v>
      </c>
      <c r="F88" s="64">
        <f t="shared" si="10"/>
        <v>208.85954294843327</v>
      </c>
      <c r="G88" s="36">
        <f t="shared" si="0"/>
        <v>4044129477.517148</v>
      </c>
      <c r="H88" s="61">
        <f t="shared" si="1"/>
        <v>2488959063.2728434</v>
      </c>
      <c r="I88" s="64">
        <f t="shared" si="15"/>
        <v>42430.745240852179</v>
      </c>
      <c r="J88" s="64">
        <f t="shared" si="15"/>
        <v>26113.997713415763</v>
      </c>
      <c r="K88" s="64">
        <f t="shared" si="11"/>
        <v>3.5066069496758483</v>
      </c>
      <c r="L88" s="64">
        <f t="shared" si="11"/>
        <v>5.6976318897760949</v>
      </c>
      <c r="M88" s="64">
        <f t="shared" si="3"/>
        <v>5.2107374586427069</v>
      </c>
      <c r="N88" s="79">
        <f t="shared" si="4"/>
        <v>2.2727498776360604E-4</v>
      </c>
      <c r="O88" s="80">
        <f t="shared" si="5"/>
        <v>5.2578978888388219E-4</v>
      </c>
      <c r="P88" s="63">
        <f t="shared" si="12"/>
        <v>1.0227374449362272</v>
      </c>
      <c r="Q88" s="64">
        <f t="shared" si="12"/>
        <v>2.3660540499774698</v>
      </c>
      <c r="R88" s="64">
        <f t="shared" si="6"/>
        <v>2.067539248857194</v>
      </c>
      <c r="S88" s="66">
        <f t="shared" si="13"/>
        <v>7.2782767074999004</v>
      </c>
    </row>
    <row r="89" spans="1:19" x14ac:dyDescent="0.25">
      <c r="A89" s="65">
        <f t="shared" si="14"/>
        <v>6.8000000000000047E-2</v>
      </c>
      <c r="B89" s="63">
        <f t="shared" si="7"/>
        <v>0.20400000000000013</v>
      </c>
      <c r="C89" s="64">
        <f t="shared" si="8"/>
        <v>0.62449776576170624</v>
      </c>
      <c r="D89" s="28">
        <f t="shared" si="9"/>
        <v>0.46653411546318818</v>
      </c>
      <c r="E89" s="64">
        <f t="shared" si="10"/>
        <v>281.02399459276779</v>
      </c>
      <c r="F89" s="64">
        <f t="shared" si="10"/>
        <v>209.94035195843469</v>
      </c>
      <c r="G89" s="36">
        <f t="shared" ref="G89:G152" si="16">((1/12)*(1/($B$14/$B$12)^3)+(1/($B$14/$B$12))*(C89-0.5*(1/($B$14/$B$12)))^2+B89*(1-C89)^2)*$B$11*$B$14^3</f>
        <v>4055719837.7830348</v>
      </c>
      <c r="H89" s="61">
        <f t="shared" ref="H89:H152" si="17">(B89*(1-D89)*(1-(D89/3)))*$B$11*$B$14^3</f>
        <v>2512403677.9111872</v>
      </c>
      <c r="I89" s="64">
        <f t="shared" ref="I89:J120" si="18">$F$5*G89*1000/1000000000000</f>
        <v>42552.350552063297</v>
      </c>
      <c r="J89" s="64">
        <f t="shared" si="18"/>
        <v>26359.977095757458</v>
      </c>
      <c r="K89" s="64">
        <f t="shared" si="11"/>
        <v>3.4965858339471487</v>
      </c>
      <c r="L89" s="64">
        <f t="shared" si="11"/>
        <v>5.6444641663002262</v>
      </c>
      <c r="M89" s="64">
        <f t="shared" ref="M89:M152" si="19">L89*$N$9+K89*(1-$N$9)</f>
        <v>5.1671578702217644</v>
      </c>
      <c r="N89" s="79">
        <f t="shared" ref="N89:N152" si="20">B89*$B$10*10^3*$B$11*$B$14*($B$12-$B$13-E89)/G89</f>
        <v>2.2948326684512607E-4</v>
      </c>
      <c r="O89" s="80">
        <f t="shared" ref="O89:O152" si="21">B89*$B$10*10^3*$B$11*$B$14*($B$12-$B$13-F89)/H89</f>
        <v>5.2628825257582026E-4</v>
      </c>
      <c r="P89" s="63">
        <f t="shared" si="12"/>
        <v>1.0326747008030674</v>
      </c>
      <c r="Q89" s="64">
        <f t="shared" si="12"/>
        <v>2.3682971365911913</v>
      </c>
      <c r="R89" s="64">
        <f t="shared" ref="R89:R152" si="22">$N$9*Q89+(1-$N$9)*P89</f>
        <v>2.0714921508604971</v>
      </c>
      <c r="S89" s="66">
        <f t="shared" si="13"/>
        <v>7.2386500210822611</v>
      </c>
    </row>
    <row r="90" spans="1:19" x14ac:dyDescent="0.25">
      <c r="A90" s="65">
        <f t="shared" si="14"/>
        <v>6.9000000000000047E-2</v>
      </c>
      <c r="B90" s="63">
        <f t="shared" ref="B90:B153" si="23">A90*(1+$B$9)</f>
        <v>0.20700000000000013</v>
      </c>
      <c r="C90" s="64">
        <f t="shared" ref="C90:C153" si="24">(0.5*(1/($B$14/$B$12)^2)+B90)/((1/($B$14/$B$12))+B90)</f>
        <v>0.62535240289602601</v>
      </c>
      <c r="D90" s="28">
        <f t="shared" ref="D90:D153" si="25">B90*(-1+(1+(2/(B90)))^(1/2))</f>
        <v>0.46890605856139511</v>
      </c>
      <c r="E90" s="64">
        <f t="shared" ref="E90:F153" si="26">C90*$B$14</f>
        <v>281.40858130321169</v>
      </c>
      <c r="F90" s="64">
        <f t="shared" si="26"/>
        <v>211.0077263526278</v>
      </c>
      <c r="G90" s="36">
        <f t="shared" si="16"/>
        <v>4067257439.0963502</v>
      </c>
      <c r="H90" s="61">
        <f t="shared" si="17"/>
        <v>2535639439.5528994</v>
      </c>
      <c r="I90" s="64">
        <f t="shared" si="18"/>
        <v>42673.402319752095</v>
      </c>
      <c r="J90" s="64">
        <f t="shared" si="18"/>
        <v>26603.765205949709</v>
      </c>
      <c r="K90" s="64">
        <f t="shared" ref="K90:L153" si="27">(5*($F$1)*$B$1^4)/(384*I90)*1000</f>
        <v>3.4866670584789223</v>
      </c>
      <c r="L90" s="64">
        <f t="shared" si="27"/>
        <v>5.5927401625173898</v>
      </c>
      <c r="M90" s="64">
        <f t="shared" si="19"/>
        <v>5.1247239171755083</v>
      </c>
      <c r="N90" s="79">
        <f t="shared" si="20"/>
        <v>2.3166899396112438E-4</v>
      </c>
      <c r="O90" s="80">
        <f t="shared" si="21"/>
        <v>5.2678144872627818E-4</v>
      </c>
      <c r="P90" s="63">
        <f t="shared" ref="P90:Q153" si="28">N90*$B$1^2/8*1000</f>
        <v>1.0425104728250596</v>
      </c>
      <c r="Q90" s="64">
        <f t="shared" si="28"/>
        <v>2.3705165192682518</v>
      </c>
      <c r="R90" s="64">
        <f t="shared" si="22"/>
        <v>2.0754040645030982</v>
      </c>
      <c r="S90" s="66">
        <f t="shared" ref="S90:S153" si="29">R90+M90</f>
        <v>7.200127981678607</v>
      </c>
    </row>
    <row r="91" spans="1:19" x14ac:dyDescent="0.25">
      <c r="A91" s="65">
        <f t="shared" ref="A91:A154" si="30">A90+0.001</f>
        <v>7.0000000000000048E-2</v>
      </c>
      <c r="B91" s="63">
        <f t="shared" si="23"/>
        <v>0.21000000000000013</v>
      </c>
      <c r="C91" s="64">
        <f t="shared" si="24"/>
        <v>0.62620315858330988</v>
      </c>
      <c r="D91" s="28">
        <f t="shared" si="25"/>
        <v>0.47124885321004406</v>
      </c>
      <c r="E91" s="64">
        <f t="shared" si="26"/>
        <v>281.79142136248947</v>
      </c>
      <c r="F91" s="64">
        <f t="shared" si="26"/>
        <v>212.06198394451982</v>
      </c>
      <c r="G91" s="36">
        <f t="shared" si="16"/>
        <v>4078742640.8746843</v>
      </c>
      <c r="H91" s="61">
        <f t="shared" si="17"/>
        <v>2558669846.6796098</v>
      </c>
      <c r="I91" s="64">
        <f t="shared" si="18"/>
        <v>42793.904314904699</v>
      </c>
      <c r="J91" s="64">
        <f t="shared" si="18"/>
        <v>26845.398749835767</v>
      </c>
      <c r="K91" s="64">
        <f t="shared" si="27"/>
        <v>3.4768490635166533</v>
      </c>
      <c r="L91" s="64">
        <f t="shared" si="27"/>
        <v>5.5424003021153814</v>
      </c>
      <c r="M91" s="64">
        <f t="shared" si="19"/>
        <v>5.0833889157601089</v>
      </c>
      <c r="N91" s="79">
        <f t="shared" si="20"/>
        <v>2.3383251282315661E-4</v>
      </c>
      <c r="O91" s="80">
        <f t="shared" si="21"/>
        <v>5.2726949230488406E-4</v>
      </c>
      <c r="P91" s="63">
        <f t="shared" si="28"/>
        <v>1.0522463077042048</v>
      </c>
      <c r="Q91" s="64">
        <f t="shared" si="28"/>
        <v>2.372712715371978</v>
      </c>
      <c r="R91" s="64">
        <f t="shared" si="22"/>
        <v>2.0792757358902505</v>
      </c>
      <c r="S91" s="66">
        <f t="shared" si="29"/>
        <v>7.1626646516503598</v>
      </c>
    </row>
    <row r="92" spans="1:19" x14ac:dyDescent="0.25">
      <c r="A92" s="65">
        <f t="shared" si="30"/>
        <v>7.1000000000000049E-2</v>
      </c>
      <c r="B92" s="63">
        <f t="shared" si="23"/>
        <v>0.21300000000000013</v>
      </c>
      <c r="C92" s="64">
        <f t="shared" si="24"/>
        <v>0.62705005920580315</v>
      </c>
      <c r="D92" s="28">
        <f t="shared" si="25"/>
        <v>0.47356317990407848</v>
      </c>
      <c r="E92" s="64">
        <f t="shared" si="26"/>
        <v>282.17252664261139</v>
      </c>
      <c r="F92" s="64">
        <f t="shared" si="26"/>
        <v>213.10343095683533</v>
      </c>
      <c r="G92" s="36">
        <f t="shared" si="16"/>
        <v>4090175799.2783413</v>
      </c>
      <c r="H92" s="61">
        <f t="shared" si="17"/>
        <v>2581498303.5589552</v>
      </c>
      <c r="I92" s="64">
        <f t="shared" si="18"/>
        <v>42913.860274332015</v>
      </c>
      <c r="J92" s="64">
        <f t="shared" si="18"/>
        <v>27084.913444771788</v>
      </c>
      <c r="K92" s="64">
        <f t="shared" si="27"/>
        <v>3.4671303208416306</v>
      </c>
      <c r="L92" s="64">
        <f t="shared" si="27"/>
        <v>5.4933882821847551</v>
      </c>
      <c r="M92" s="64">
        <f t="shared" si="19"/>
        <v>5.043108735219616</v>
      </c>
      <c r="N92" s="79">
        <f t="shared" si="20"/>
        <v>2.3597416019346536E-4</v>
      </c>
      <c r="O92" s="80">
        <f t="shared" si="21"/>
        <v>5.2775249423522516E-4</v>
      </c>
      <c r="P92" s="63">
        <f t="shared" si="28"/>
        <v>1.0618837208705942</v>
      </c>
      <c r="Q92" s="64">
        <f t="shared" si="28"/>
        <v>2.3748862240585131</v>
      </c>
      <c r="R92" s="64">
        <f t="shared" si="22"/>
        <v>2.0831078900167532</v>
      </c>
      <c r="S92" s="66">
        <f t="shared" si="29"/>
        <v>7.1262166252363688</v>
      </c>
    </row>
    <row r="93" spans="1:19" x14ac:dyDescent="0.25">
      <c r="A93" s="65">
        <f t="shared" si="30"/>
        <v>7.200000000000005E-2</v>
      </c>
      <c r="B93" s="63">
        <f t="shared" si="23"/>
        <v>0.21600000000000014</v>
      </c>
      <c r="C93" s="64">
        <f t="shared" si="24"/>
        <v>0.62789313090719645</v>
      </c>
      <c r="D93" s="28">
        <f t="shared" si="25"/>
        <v>0.4758496946591797</v>
      </c>
      <c r="E93" s="64">
        <f t="shared" si="26"/>
        <v>282.55190890823837</v>
      </c>
      <c r="F93" s="64">
        <f t="shared" si="26"/>
        <v>214.13236259663086</v>
      </c>
      <c r="G93" s="36">
        <f t="shared" si="16"/>
        <v>4101557267.2471528</v>
      </c>
      <c r="H93" s="61">
        <f t="shared" si="17"/>
        <v>2604128123.8823581</v>
      </c>
      <c r="I93" s="64">
        <f t="shared" si="18"/>
        <v>43033.273901055967</v>
      </c>
      <c r="J93" s="64">
        <f t="shared" si="18"/>
        <v>27322.344057794115</v>
      </c>
      <c r="K93" s="64">
        <f t="shared" si="27"/>
        <v>3.4575093329779554</v>
      </c>
      <c r="L93" s="64">
        <f t="shared" si="27"/>
        <v>5.4456508499699394</v>
      </c>
      <c r="M93" s="64">
        <f t="shared" si="19"/>
        <v>5.0038416239717209</v>
      </c>
      <c r="N93" s="79">
        <f t="shared" si="20"/>
        <v>2.3809426605972802E-4</v>
      </c>
      <c r="O93" s="80">
        <f t="shared" si="21"/>
        <v>5.282305615922114E-4</v>
      </c>
      <c r="P93" s="63">
        <f t="shared" si="28"/>
        <v>1.0714241972687761</v>
      </c>
      <c r="Q93" s="64">
        <f t="shared" si="28"/>
        <v>2.3770375271649513</v>
      </c>
      <c r="R93" s="64">
        <f t="shared" si="22"/>
        <v>2.086901231632468</v>
      </c>
      <c r="S93" s="66">
        <f t="shared" si="29"/>
        <v>7.0907428556041889</v>
      </c>
    </row>
    <row r="94" spans="1:19" x14ac:dyDescent="0.25">
      <c r="A94" s="65">
        <f t="shared" si="30"/>
        <v>7.3000000000000051E-2</v>
      </c>
      <c r="B94" s="63">
        <f t="shared" si="23"/>
        <v>0.21900000000000014</v>
      </c>
      <c r="C94" s="64">
        <f t="shared" si="24"/>
        <v>0.62873239959531835</v>
      </c>
      <c r="D94" s="28">
        <f t="shared" si="25"/>
        <v>0.47810903020976586</v>
      </c>
      <c r="E94" s="64">
        <f t="shared" si="26"/>
        <v>282.92957981789328</v>
      </c>
      <c r="F94" s="64">
        <f t="shared" si="26"/>
        <v>215.14906359439465</v>
      </c>
      <c r="G94" s="36">
        <f t="shared" si="16"/>
        <v>4112887394.5367975</v>
      </c>
      <c r="H94" s="61">
        <f t="shared" si="17"/>
        <v>2626562534.2174797</v>
      </c>
      <c r="I94" s="64">
        <f t="shared" si="18"/>
        <v>43152.148864690535</v>
      </c>
      <c r="J94" s="64">
        <f t="shared" si="18"/>
        <v>27557.724441842231</v>
      </c>
      <c r="K94" s="64">
        <f t="shared" si="27"/>
        <v>3.4479846324233496</v>
      </c>
      <c r="L94" s="64">
        <f t="shared" si="27"/>
        <v>5.3991375977178189</v>
      </c>
      <c r="M94" s="64">
        <f t="shared" si="19"/>
        <v>4.9655480498746041</v>
      </c>
      <c r="N94" s="79">
        <f t="shared" si="20"/>
        <v>2.4019315380455626E-4</v>
      </c>
      <c r="O94" s="80">
        <f t="shared" si="21"/>
        <v>5.2870379778719671E-4</v>
      </c>
      <c r="P94" s="63">
        <f t="shared" si="28"/>
        <v>1.0808691921205031</v>
      </c>
      <c r="Q94" s="64">
        <f t="shared" si="28"/>
        <v>2.3791670900423854</v>
      </c>
      <c r="R94" s="64">
        <f t="shared" si="22"/>
        <v>2.0906564460597448</v>
      </c>
      <c r="S94" s="66">
        <f t="shared" si="29"/>
        <v>7.0562044959343488</v>
      </c>
    </row>
    <row r="95" spans="1:19" x14ac:dyDescent="0.25">
      <c r="A95" s="65">
        <f t="shared" si="30"/>
        <v>7.4000000000000052E-2</v>
      </c>
      <c r="B95" s="63">
        <f t="shared" si="23"/>
        <v>0.22200000000000014</v>
      </c>
      <c r="C95" s="64">
        <f t="shared" si="24"/>
        <v>0.62956789094478705</v>
      </c>
      <c r="D95" s="28">
        <f t="shared" si="25"/>
        <v>0.48034179713299147</v>
      </c>
      <c r="E95" s="64">
        <f t="shared" si="26"/>
        <v>283.30555092515419</v>
      </c>
      <c r="F95" s="64">
        <f t="shared" si="26"/>
        <v>216.15380870984615</v>
      </c>
      <c r="G95" s="36">
        <f t="shared" si="16"/>
        <v>4124166527.7546263</v>
      </c>
      <c r="H95" s="61">
        <f t="shared" si="17"/>
        <v>2648804677.2870779</v>
      </c>
      <c r="I95" s="64">
        <f t="shared" si="18"/>
        <v>43270.488801817657</v>
      </c>
      <c r="J95" s="64">
        <f t="shared" si="18"/>
        <v>27791.087570160296</v>
      </c>
      <c r="K95" s="64">
        <f t="shared" si="27"/>
        <v>3.4385547809029497</v>
      </c>
      <c r="L95" s="64">
        <f t="shared" si="27"/>
        <v>5.3538007739306135</v>
      </c>
      <c r="M95" s="64">
        <f t="shared" si="19"/>
        <v>4.9281905532577994</v>
      </c>
      <c r="N95" s="79">
        <f t="shared" si="20"/>
        <v>2.4227114036993452E-4</v>
      </c>
      <c r="O95" s="80">
        <f t="shared" si="21"/>
        <v>5.2917230274177344E-4</v>
      </c>
      <c r="P95" s="63">
        <f t="shared" si="28"/>
        <v>1.0902201316647053</v>
      </c>
      <c r="Q95" s="64">
        <f t="shared" si="28"/>
        <v>2.3812753623379805</v>
      </c>
      <c r="R95" s="64">
        <f t="shared" si="22"/>
        <v>2.0943741999661416</v>
      </c>
      <c r="S95" s="66">
        <f t="shared" si="29"/>
        <v>7.022564753223941</v>
      </c>
    </row>
    <row r="96" spans="1:19" x14ac:dyDescent="0.25">
      <c r="A96" s="65">
        <f t="shared" si="30"/>
        <v>7.5000000000000053E-2</v>
      </c>
      <c r="B96" s="63">
        <f t="shared" si="23"/>
        <v>0.22500000000000014</v>
      </c>
      <c r="C96" s="64">
        <f t="shared" si="24"/>
        <v>0.63039963039963043</v>
      </c>
      <c r="D96" s="28">
        <f t="shared" si="25"/>
        <v>0.48254858490424546</v>
      </c>
      <c r="E96" s="64">
        <f t="shared" si="26"/>
        <v>283.67983367983368</v>
      </c>
      <c r="F96" s="64">
        <f t="shared" si="26"/>
        <v>217.14686320691047</v>
      </c>
      <c r="G96" s="36">
        <f t="shared" si="16"/>
        <v>4135395010.3950105</v>
      </c>
      <c r="H96" s="61">
        <f t="shared" si="17"/>
        <v>2670857615.0851402</v>
      </c>
      <c r="I96" s="64">
        <f t="shared" si="18"/>
        <v>43388.297316358097</v>
      </c>
      <c r="J96" s="64">
        <f t="shared" si="18"/>
        <v>28022.465568991436</v>
      </c>
      <c r="K96" s="64">
        <f t="shared" si="27"/>
        <v>3.4292183686452749</v>
      </c>
      <c r="L96" s="64">
        <f t="shared" si="27"/>
        <v>5.309595109508872</v>
      </c>
      <c r="M96" s="64">
        <f t="shared" si="19"/>
        <v>4.8917336115391841</v>
      </c>
      <c r="N96" s="79">
        <f t="shared" si="20"/>
        <v>2.4432853641676635E-4</v>
      </c>
      <c r="O96" s="80">
        <f t="shared" si="21"/>
        <v>5.2963617305107694E-4</v>
      </c>
      <c r="P96" s="63">
        <f t="shared" si="28"/>
        <v>1.0994784138754485</v>
      </c>
      <c r="Q96" s="64">
        <f t="shared" si="28"/>
        <v>2.3833627787298464</v>
      </c>
      <c r="R96" s="64">
        <f t="shared" si="22"/>
        <v>2.0980551420955358</v>
      </c>
      <c r="S96" s="66">
        <f t="shared" si="29"/>
        <v>6.9897887536347199</v>
      </c>
    </row>
    <row r="97" spans="1:19" x14ac:dyDescent="0.25">
      <c r="A97" s="65">
        <f t="shared" si="30"/>
        <v>7.6000000000000054E-2</v>
      </c>
      <c r="B97" s="63">
        <f t="shared" si="23"/>
        <v>0.22800000000000015</v>
      </c>
      <c r="C97" s="64">
        <f t="shared" si="24"/>
        <v>0.63122764317586744</v>
      </c>
      <c r="D97" s="28">
        <f t="shared" si="25"/>
        <v>0.48472996288917175</v>
      </c>
      <c r="E97" s="64">
        <f t="shared" si="26"/>
        <v>284.05243942914035</v>
      </c>
      <c r="F97" s="64">
        <f t="shared" si="26"/>
        <v>218.1284833001273</v>
      </c>
      <c r="G97" s="36">
        <f t="shared" si="16"/>
        <v>4146573182.8742118</v>
      </c>
      <c r="H97" s="61">
        <f t="shared" si="17"/>
        <v>2692724331.8403621</v>
      </c>
      <c r="I97" s="64">
        <f t="shared" si="18"/>
        <v>43505.577979937261</v>
      </c>
      <c r="J97" s="64">
        <f t="shared" si="18"/>
        <v>28251.889748670354</v>
      </c>
      <c r="K97" s="64">
        <f t="shared" si="27"/>
        <v>3.4199740136796182</v>
      </c>
      <c r="L97" s="64">
        <f t="shared" si="27"/>
        <v>5.2664776574282151</v>
      </c>
      <c r="M97" s="64">
        <f t="shared" si="19"/>
        <v>4.8561435143729721</v>
      </c>
      <c r="N97" s="79">
        <f t="shared" si="20"/>
        <v>2.4636564647970486E-4</v>
      </c>
      <c r="O97" s="80">
        <f t="shared" si="21"/>
        <v>5.3009550213736496E-4</v>
      </c>
      <c r="P97" s="63">
        <f t="shared" si="28"/>
        <v>1.1086454091586719</v>
      </c>
      <c r="Q97" s="64">
        <f t="shared" si="28"/>
        <v>2.3854297596181424</v>
      </c>
      <c r="R97" s="64">
        <f t="shared" si="22"/>
        <v>2.1016999039604825</v>
      </c>
      <c r="S97" s="66">
        <f t="shared" si="29"/>
        <v>6.9578434183334545</v>
      </c>
    </row>
    <row r="98" spans="1:19" x14ac:dyDescent="0.25">
      <c r="A98" s="65">
        <f t="shared" si="30"/>
        <v>7.7000000000000055E-2</v>
      </c>
      <c r="B98" s="63">
        <f t="shared" si="23"/>
        <v>0.23100000000000015</v>
      </c>
      <c r="C98" s="64">
        <f t="shared" si="24"/>
        <v>0.63205195426405802</v>
      </c>
      <c r="D98" s="28">
        <f t="shared" si="25"/>
        <v>0.48688648127681028</v>
      </c>
      <c r="E98" s="64">
        <f t="shared" si="26"/>
        <v>284.42337941882613</v>
      </c>
      <c r="F98" s="64">
        <f t="shared" si="26"/>
        <v>219.09891657456461</v>
      </c>
      <c r="G98" s="36">
        <f t="shared" si="16"/>
        <v>4157701382.5647817</v>
      </c>
      <c r="H98" s="61">
        <f t="shared" si="17"/>
        <v>2714407736.8362417</v>
      </c>
      <c r="I98" s="64">
        <f t="shared" si="18"/>
        <v>43622.334332246181</v>
      </c>
      <c r="J98" s="64">
        <f t="shared" si="18"/>
        <v>28479.39063321158</v>
      </c>
      <c r="K98" s="64">
        <f t="shared" si="27"/>
        <v>3.4108203611541197</v>
      </c>
      <c r="L98" s="64">
        <f t="shared" si="27"/>
        <v>5.2244076447333407</v>
      </c>
      <c r="M98" s="64">
        <f t="shared" si="19"/>
        <v>4.8213882483824033</v>
      </c>
      <c r="N98" s="79">
        <f t="shared" si="20"/>
        <v>2.4838276911742389E-4</v>
      </c>
      <c r="O98" s="80">
        <f t="shared" si="21"/>
        <v>5.3055038039457355E-4</v>
      </c>
      <c r="P98" s="63">
        <f t="shared" si="28"/>
        <v>1.1177224610284076</v>
      </c>
      <c r="Q98" s="64">
        <f t="shared" si="28"/>
        <v>2.3874767117755811</v>
      </c>
      <c r="R98" s="64">
        <f t="shared" si="22"/>
        <v>2.1053091004984315</v>
      </c>
      <c r="S98" s="66">
        <f t="shared" si="29"/>
        <v>6.9266973488808343</v>
      </c>
    </row>
    <row r="99" spans="1:19" x14ac:dyDescent="0.25">
      <c r="A99" s="65">
        <f t="shared" si="30"/>
        <v>7.8000000000000055E-2</v>
      </c>
      <c r="B99" s="63">
        <f t="shared" si="23"/>
        <v>0.23400000000000015</v>
      </c>
      <c r="C99" s="64">
        <f t="shared" si="24"/>
        <v>0.63287258843181515</v>
      </c>
      <c r="D99" s="28">
        <f t="shared" si="25"/>
        <v>0.48901867195806231</v>
      </c>
      <c r="E99" s="64">
        <f t="shared" si="26"/>
        <v>284.79266479431681</v>
      </c>
      <c r="F99" s="64">
        <f t="shared" si="26"/>
        <v>220.05840238112805</v>
      </c>
      <c r="G99" s="36">
        <f t="shared" si="16"/>
        <v>4168779943.8295059</v>
      </c>
      <c r="H99" s="61">
        <f t="shared" si="17"/>
        <v>2735910667.0964689</v>
      </c>
      <c r="I99" s="64">
        <f t="shared" si="18"/>
        <v>43738.56988139762</v>
      </c>
      <c r="J99" s="64">
        <f t="shared" si="18"/>
        <v>28704.997988484403</v>
      </c>
      <c r="K99" s="64">
        <f t="shared" si="27"/>
        <v>3.4017560826738054</v>
      </c>
      <c r="L99" s="64">
        <f t="shared" si="27"/>
        <v>5.1833463357561289</v>
      </c>
      <c r="M99" s="64">
        <f t="shared" si="19"/>
        <v>4.7874373906267236</v>
      </c>
      <c r="N99" s="79">
        <f t="shared" si="20"/>
        <v>2.5038019705848875E-4</v>
      </c>
      <c r="O99" s="80">
        <f t="shared" si="21"/>
        <v>5.3100089532448502E-4</v>
      </c>
      <c r="P99" s="63">
        <f t="shared" si="28"/>
        <v>1.1267108867631992</v>
      </c>
      <c r="Q99" s="64">
        <f t="shared" si="28"/>
        <v>2.3895040289601823</v>
      </c>
      <c r="R99" s="64">
        <f t="shared" si="22"/>
        <v>2.1088833306941863</v>
      </c>
      <c r="S99" s="66">
        <f t="shared" si="29"/>
        <v>6.8963207213209099</v>
      </c>
    </row>
    <row r="100" spans="1:19" x14ac:dyDescent="0.25">
      <c r="A100" s="65">
        <f t="shared" si="30"/>
        <v>7.9000000000000056E-2</v>
      </c>
      <c r="B100" s="63">
        <f t="shared" si="23"/>
        <v>0.23700000000000015</v>
      </c>
      <c r="C100" s="64">
        <f t="shared" si="24"/>
        <v>0.63368957022628836</v>
      </c>
      <c r="D100" s="28">
        <f t="shared" si="25"/>
        <v>0.49112704935333923</v>
      </c>
      <c r="E100" s="64">
        <f t="shared" si="26"/>
        <v>285.16030660182975</v>
      </c>
      <c r="F100" s="64">
        <f t="shared" si="26"/>
        <v>221.00717220900265</v>
      </c>
      <c r="G100" s="36">
        <f t="shared" si="16"/>
        <v>4179809198.0548916</v>
      </c>
      <c r="H100" s="61">
        <f t="shared" si="17"/>
        <v>2757235889.9435754</v>
      </c>
      <c r="I100" s="64">
        <f t="shared" si="18"/>
        <v>43854.288104277373</v>
      </c>
      <c r="J100" s="64">
        <f t="shared" si="18"/>
        <v>28928.740849058067</v>
      </c>
      <c r="K100" s="64">
        <f t="shared" si="27"/>
        <v>3.3927798756579395</v>
      </c>
      <c r="L100" s="64">
        <f t="shared" si="27"/>
        <v>5.1432569055746598</v>
      </c>
      <c r="M100" s="64">
        <f t="shared" si="19"/>
        <v>4.7542620100376114</v>
      </c>
      <c r="N100" s="79">
        <f t="shared" si="20"/>
        <v>2.5235821734297256E-4</v>
      </c>
      <c r="O100" s="80">
        <f t="shared" si="21"/>
        <v>5.3144713166510384E-4</v>
      </c>
      <c r="P100" s="63">
        <f t="shared" si="28"/>
        <v>1.1356119780433764</v>
      </c>
      <c r="Q100" s="64">
        <f t="shared" si="28"/>
        <v>2.3915120924929676</v>
      </c>
      <c r="R100" s="64">
        <f t="shared" si="22"/>
        <v>2.112423178170836</v>
      </c>
      <c r="S100" s="66">
        <f t="shared" si="29"/>
        <v>6.8666851882084474</v>
      </c>
    </row>
    <row r="101" spans="1:19" x14ac:dyDescent="0.25">
      <c r="A101" s="65">
        <f t="shared" si="30"/>
        <v>8.0000000000000057E-2</v>
      </c>
      <c r="B101" s="63">
        <f t="shared" si="23"/>
        <v>0.24000000000000016</v>
      </c>
      <c r="C101" s="64">
        <f t="shared" si="24"/>
        <v>0.63450292397660812</v>
      </c>
      <c r="D101" s="28">
        <f t="shared" si="25"/>
        <v>0.49321211119293457</v>
      </c>
      <c r="E101" s="64">
        <f t="shared" si="26"/>
        <v>285.52631578947364</v>
      </c>
      <c r="F101" s="64">
        <f t="shared" si="26"/>
        <v>221.94545003682055</v>
      </c>
      <c r="G101" s="36">
        <f t="shared" si="16"/>
        <v>4190789473.6842108</v>
      </c>
      <c r="H101" s="61">
        <f t="shared" si="17"/>
        <v>2778386105.4383154</v>
      </c>
      <c r="I101" s="64">
        <f t="shared" si="18"/>
        <v>43969.492446891061</v>
      </c>
      <c r="J101" s="64">
        <f t="shared" si="18"/>
        <v>29150.647543795592</v>
      </c>
      <c r="K101" s="64">
        <f t="shared" si="27"/>
        <v>3.3838904627159954</v>
      </c>
      <c r="L101" s="64">
        <f t="shared" si="27"/>
        <v>5.1041043228271477</v>
      </c>
      <c r="M101" s="64">
        <f t="shared" si="19"/>
        <v>4.7218345761357803</v>
      </c>
      <c r="N101" s="79">
        <f t="shared" si="20"/>
        <v>2.543171114599688E-4</v>
      </c>
      <c r="O101" s="80">
        <f t="shared" si="21"/>
        <v>5.3188917151177182E-4</v>
      </c>
      <c r="P101" s="63">
        <f t="shared" si="28"/>
        <v>1.1444270015698597</v>
      </c>
      <c r="Q101" s="64">
        <f t="shared" si="28"/>
        <v>2.3935012718029731</v>
      </c>
      <c r="R101" s="64">
        <f t="shared" si="22"/>
        <v>2.1159292117511703</v>
      </c>
      <c r="S101" s="66">
        <f t="shared" si="29"/>
        <v>6.8377637878869511</v>
      </c>
    </row>
    <row r="102" spans="1:19" x14ac:dyDescent="0.25">
      <c r="A102" s="65">
        <f t="shared" si="30"/>
        <v>8.1000000000000058E-2</v>
      </c>
      <c r="B102" s="63">
        <f t="shared" si="23"/>
        <v>0.24300000000000016</v>
      </c>
      <c r="C102" s="64">
        <f t="shared" si="24"/>
        <v>0.63531267379630396</v>
      </c>
      <c r="D102" s="28">
        <f t="shared" si="25"/>
        <v>0.49527433925337011</v>
      </c>
      <c r="E102" s="64">
        <f t="shared" si="26"/>
        <v>285.89070320833679</v>
      </c>
      <c r="F102" s="64">
        <f t="shared" si="26"/>
        <v>222.87345266401655</v>
      </c>
      <c r="G102" s="36">
        <f t="shared" si="16"/>
        <v>4201721096.2501025</v>
      </c>
      <c r="H102" s="61">
        <f t="shared" si="17"/>
        <v>2799363948.7066855</v>
      </c>
      <c r="I102" s="64">
        <f t="shared" si="18"/>
        <v>44084.18632470609</v>
      </c>
      <c r="J102" s="64">
        <f t="shared" si="18"/>
        <v>29370.745720268726</v>
      </c>
      <c r="K102" s="64">
        <f t="shared" si="27"/>
        <v>3.3750865910416605</v>
      </c>
      <c r="L102" s="64">
        <f t="shared" si="27"/>
        <v>5.0658552410815787</v>
      </c>
      <c r="M102" s="64">
        <f t="shared" si="19"/>
        <v>4.6901288744060414</v>
      </c>
      <c r="N102" s="79">
        <f t="shared" si="20"/>
        <v>2.5625715548112924E-4</v>
      </c>
      <c r="O102" s="80">
        <f t="shared" si="21"/>
        <v>5.3232709443152431E-4</v>
      </c>
      <c r="P102" s="63">
        <f t="shared" si="28"/>
        <v>1.1531571996650816</v>
      </c>
      <c r="Q102" s="64">
        <f t="shared" si="28"/>
        <v>2.3954719249418592</v>
      </c>
      <c r="R102" s="64">
        <f t="shared" si="22"/>
        <v>2.1194019859914643</v>
      </c>
      <c r="S102" s="66">
        <f t="shared" si="29"/>
        <v>6.8095308603975058</v>
      </c>
    </row>
    <row r="103" spans="1:19" x14ac:dyDescent="0.25">
      <c r="A103" s="65">
        <f t="shared" si="30"/>
        <v>8.2000000000000059E-2</v>
      </c>
      <c r="B103" s="63">
        <f t="shared" si="23"/>
        <v>0.24600000000000016</v>
      </c>
      <c r="C103" s="64">
        <f t="shared" si="24"/>
        <v>0.63611884358568482</v>
      </c>
      <c r="D103" s="28">
        <f t="shared" si="25"/>
        <v>0.49731420005270999</v>
      </c>
      <c r="E103" s="64">
        <f t="shared" si="26"/>
        <v>286.25347961355817</v>
      </c>
      <c r="F103" s="64">
        <f t="shared" si="26"/>
        <v>223.79139002371949</v>
      </c>
      <c r="G103" s="36">
        <f t="shared" si="16"/>
        <v>4212604388.4067464</v>
      </c>
      <c r="H103" s="61">
        <f t="shared" si="17"/>
        <v>2820171992.1610136</v>
      </c>
      <c r="I103" s="64">
        <f t="shared" si="18"/>
        <v>44198.373122989266</v>
      </c>
      <c r="J103" s="64">
        <f t="shared" si="18"/>
        <v>29589.062368061415</v>
      </c>
      <c r="K103" s="64">
        <f t="shared" si="27"/>
        <v>3.3663670318242405</v>
      </c>
      <c r="L103" s="64">
        <f t="shared" si="27"/>
        <v>5.0284778980391129</v>
      </c>
      <c r="M103" s="64">
        <f t="shared" si="19"/>
        <v>4.6591199277691411</v>
      </c>
      <c r="N103" s="79">
        <f t="shared" si="20"/>
        <v>2.5817862019036908E-4</v>
      </c>
      <c r="O103" s="80">
        <f t="shared" si="21"/>
        <v>5.3276097757114184E-4</v>
      </c>
      <c r="P103" s="63">
        <f t="shared" si="28"/>
        <v>1.161803790856661</v>
      </c>
      <c r="Q103" s="64">
        <f t="shared" si="28"/>
        <v>2.3974243990701383</v>
      </c>
      <c r="R103" s="64">
        <f t="shared" si="22"/>
        <v>2.1228420416893656</v>
      </c>
      <c r="S103" s="66">
        <f t="shared" si="29"/>
        <v>6.7819619694585072</v>
      </c>
    </row>
    <row r="104" spans="1:19" x14ac:dyDescent="0.25">
      <c r="A104" s="65">
        <f t="shared" si="30"/>
        <v>8.300000000000006E-2</v>
      </c>
      <c r="B104" s="63">
        <f t="shared" si="23"/>
        <v>0.24900000000000017</v>
      </c>
      <c r="C104" s="64">
        <f t="shared" si="24"/>
        <v>0.63692145703419301</v>
      </c>
      <c r="D104" s="28">
        <f t="shared" si="25"/>
        <v>0.49933214550759486</v>
      </c>
      <c r="E104" s="64">
        <f t="shared" si="26"/>
        <v>286.61465566538686</v>
      </c>
      <c r="F104" s="64">
        <f t="shared" si="26"/>
        <v>224.69946547841769</v>
      </c>
      <c r="G104" s="36">
        <f t="shared" si="16"/>
        <v>4223439669.9616046</v>
      </c>
      <c r="H104" s="61">
        <f t="shared" si="17"/>
        <v>2840812747.6211371</v>
      </c>
      <c r="I104" s="64">
        <f t="shared" si="18"/>
        <v>44312.056197139842</v>
      </c>
      <c r="J104" s="64">
        <f t="shared" si="18"/>
        <v>29805.623841025168</v>
      </c>
      <c r="K104" s="64">
        <f t="shared" si="27"/>
        <v>3.3577305796768986</v>
      </c>
      <c r="L104" s="64">
        <f t="shared" si="27"/>
        <v>4.9919420219181054</v>
      </c>
      <c r="M104" s="64">
        <f t="shared" si="19"/>
        <v>4.6287839236422821</v>
      </c>
      <c r="N104" s="79">
        <f t="shared" si="20"/>
        <v>2.6008177120986101E-4</v>
      </c>
      <c r="O104" s="80">
        <f t="shared" si="21"/>
        <v>5.3319089575931645E-4</v>
      </c>
      <c r="P104" s="63">
        <f t="shared" si="28"/>
        <v>1.1703679704443744</v>
      </c>
      <c r="Q104" s="64">
        <f t="shared" si="28"/>
        <v>2.3993590309169242</v>
      </c>
      <c r="R104" s="64">
        <f t="shared" si="22"/>
        <v>2.1262499063674687</v>
      </c>
      <c r="S104" s="66">
        <f t="shared" si="29"/>
        <v>6.7550338300097508</v>
      </c>
    </row>
    <row r="105" spans="1:19" x14ac:dyDescent="0.25">
      <c r="A105" s="65">
        <f t="shared" si="30"/>
        <v>8.4000000000000061E-2</v>
      </c>
      <c r="B105" s="63">
        <f t="shared" si="23"/>
        <v>0.25200000000000017</v>
      </c>
      <c r="C105" s="64">
        <f t="shared" si="24"/>
        <v>0.63772053762272207</v>
      </c>
      <c r="D105" s="28">
        <f t="shared" si="25"/>
        <v>0.5013286135545364</v>
      </c>
      <c r="E105" s="64">
        <f t="shared" si="26"/>
        <v>286.97424193022493</v>
      </c>
      <c r="F105" s="64">
        <f t="shared" si="26"/>
        <v>225.59787609954137</v>
      </c>
      <c r="G105" s="36">
        <f t="shared" si="16"/>
        <v>4234227257.9067492</v>
      </c>
      <c r="H105" s="61">
        <f t="shared" si="17"/>
        <v>2861288668.3412395</v>
      </c>
      <c r="I105" s="64">
        <f t="shared" si="18"/>
        <v>44425.238873018156</v>
      </c>
      <c r="J105" s="64">
        <f t="shared" si="18"/>
        <v>30020.455878544388</v>
      </c>
      <c r="K105" s="64">
        <f t="shared" si="27"/>
        <v>3.3491760520811655</v>
      </c>
      <c r="L105" s="64">
        <f t="shared" si="27"/>
        <v>4.9562187444274084</v>
      </c>
      <c r="M105" s="64">
        <f t="shared" si="19"/>
        <v>4.5990981461282434</v>
      </c>
      <c r="N105" s="79">
        <f t="shared" si="20"/>
        <v>2.6196686912244592E-4</v>
      </c>
      <c r="O105" s="80">
        <f t="shared" si="21"/>
        <v>5.3361692160332241E-4</v>
      </c>
      <c r="P105" s="63">
        <f t="shared" si="28"/>
        <v>1.1788509110510068</v>
      </c>
      <c r="Q105" s="64">
        <f t="shared" si="28"/>
        <v>2.4012761472149506</v>
      </c>
      <c r="R105" s="64">
        <f t="shared" si="22"/>
        <v>2.1296260947340739</v>
      </c>
      <c r="S105" s="66">
        <f t="shared" si="29"/>
        <v>6.7287242408623174</v>
      </c>
    </row>
    <row r="106" spans="1:19" x14ac:dyDescent="0.25">
      <c r="A106" s="65">
        <f t="shared" si="30"/>
        <v>8.5000000000000062E-2</v>
      </c>
      <c r="B106" s="63">
        <f t="shared" si="23"/>
        <v>0.25500000000000017</v>
      </c>
      <c r="C106" s="64">
        <f t="shared" si="24"/>
        <v>0.63851610862590946</v>
      </c>
      <c r="D106" s="28">
        <f t="shared" si="25"/>
        <v>0.50330402873781444</v>
      </c>
      <c r="E106" s="64">
        <f t="shared" si="26"/>
        <v>287.33224888165927</v>
      </c>
      <c r="F106" s="64">
        <f t="shared" si="26"/>
        <v>226.48681293201651</v>
      </c>
      <c r="G106" s="36">
        <f t="shared" si="16"/>
        <v>4244967466.4497762</v>
      </c>
      <c r="H106" s="61">
        <f t="shared" si="17"/>
        <v>2881602150.9475741</v>
      </c>
      <c r="I106" s="64">
        <f t="shared" si="18"/>
        <v>44537.924447269987</v>
      </c>
      <c r="J106" s="64">
        <f t="shared" si="18"/>
        <v>30233.583625866915</v>
      </c>
      <c r="K106" s="64">
        <f t="shared" si="27"/>
        <v>3.3407022888471811</v>
      </c>
      <c r="L106" s="64">
        <f t="shared" si="27"/>
        <v>4.9212805197925436</v>
      </c>
      <c r="M106" s="64">
        <f t="shared" si="19"/>
        <v>4.5700409129157968</v>
      </c>
      <c r="N106" s="79">
        <f t="shared" si="20"/>
        <v>2.6383416959057331E-4</v>
      </c>
      <c r="O106" s="80">
        <f t="shared" si="21"/>
        <v>5.3403912558054752E-4</v>
      </c>
      <c r="P106" s="63">
        <f t="shared" si="28"/>
        <v>1.1872537631575799</v>
      </c>
      <c r="Q106" s="64">
        <f t="shared" si="28"/>
        <v>2.4031760651124641</v>
      </c>
      <c r="R106" s="64">
        <f t="shared" si="22"/>
        <v>2.1329711091224901</v>
      </c>
      <c r="S106" s="66">
        <f t="shared" si="29"/>
        <v>6.7030120220382869</v>
      </c>
    </row>
    <row r="107" spans="1:19" x14ac:dyDescent="0.25">
      <c r="A107" s="65">
        <f t="shared" si="30"/>
        <v>8.6000000000000063E-2</v>
      </c>
      <c r="B107" s="63">
        <f t="shared" si="23"/>
        <v>0.25800000000000017</v>
      </c>
      <c r="C107" s="64">
        <f t="shared" si="24"/>
        <v>0.63930819311439335</v>
      </c>
      <c r="D107" s="28">
        <f t="shared" si="25"/>
        <v>0.50525880276613921</v>
      </c>
      <c r="E107" s="64">
        <f t="shared" si="26"/>
        <v>287.68868690147701</v>
      </c>
      <c r="F107" s="64">
        <f t="shared" si="26"/>
        <v>227.36646124476263</v>
      </c>
      <c r="G107" s="36">
        <f t="shared" si="16"/>
        <v>4255660607.044311</v>
      </c>
      <c r="H107" s="61">
        <f t="shared" si="17"/>
        <v>2901755537.2919488</v>
      </c>
      <c r="I107" s="64">
        <f t="shared" si="18"/>
        <v>44650.116187646672</v>
      </c>
      <c r="J107" s="64">
        <f t="shared" si="18"/>
        <v>30445.031653550643</v>
      </c>
      <c r="K107" s="64">
        <f t="shared" si="27"/>
        <v>3.3323081515891495</v>
      </c>
      <c r="L107" s="64">
        <f t="shared" si="27"/>
        <v>4.8871010493479101</v>
      </c>
      <c r="M107" s="64">
        <f t="shared" si="19"/>
        <v>4.5415915165126295</v>
      </c>
      <c r="N107" s="79">
        <f t="shared" si="20"/>
        <v>2.6568392347189337E-4</v>
      </c>
      <c r="O107" s="80">
        <f t="shared" si="21"/>
        <v>5.3445757612521796E-4</v>
      </c>
      <c r="P107" s="63">
        <f t="shared" si="28"/>
        <v>1.19557765562352</v>
      </c>
      <c r="Q107" s="64">
        <f t="shared" si="28"/>
        <v>2.4050590925634809</v>
      </c>
      <c r="R107" s="64">
        <f t="shared" si="22"/>
        <v>2.1362854399101563</v>
      </c>
      <c r="S107" s="66">
        <f t="shared" si="29"/>
        <v>6.6778769564227858</v>
      </c>
    </row>
    <row r="108" spans="1:19" x14ac:dyDescent="0.25">
      <c r="A108" s="65">
        <f t="shared" si="30"/>
        <v>8.7000000000000063E-2</v>
      </c>
      <c r="B108" s="63">
        <f t="shared" si="23"/>
        <v>0.26100000000000018</v>
      </c>
      <c r="C108" s="64">
        <f t="shared" si="24"/>
        <v>0.64009681395704565</v>
      </c>
      <c r="D108" s="28">
        <f t="shared" si="25"/>
        <v>0.50719333504007968</v>
      </c>
      <c r="E108" s="64">
        <f t="shared" si="26"/>
        <v>288.04356628067052</v>
      </c>
      <c r="F108" s="64">
        <f t="shared" si="26"/>
        <v>228.23700076803587</v>
      </c>
      <c r="G108" s="36">
        <f t="shared" si="16"/>
        <v>4266306988.4201145</v>
      </c>
      <c r="H108" s="61">
        <f t="shared" si="17"/>
        <v>2921751116.2255216</v>
      </c>
      <c r="I108" s="64">
        <f t="shared" si="18"/>
        <v>44761.81733332092</v>
      </c>
      <c r="J108" s="64">
        <f t="shared" si="18"/>
        <v>30654.823976074076</v>
      </c>
      <c r="K108" s="64">
        <f t="shared" si="27"/>
        <v>3.3239925232155212</v>
      </c>
      <c r="L108" s="64">
        <f t="shared" si="27"/>
        <v>4.8536552112524234</v>
      </c>
      <c r="M108" s="64">
        <f t="shared" si="19"/>
        <v>4.5137301694664451</v>
      </c>
      <c r="N108" s="79">
        <f t="shared" si="20"/>
        <v>2.6751637693160022E-4</v>
      </c>
      <c r="O108" s="80">
        <f t="shared" si="21"/>
        <v>5.3487233971061721E-4</v>
      </c>
      <c r="P108" s="63">
        <f t="shared" si="28"/>
        <v>1.2038236961922011</v>
      </c>
      <c r="Q108" s="64">
        <f t="shared" si="28"/>
        <v>2.4069255286977773</v>
      </c>
      <c r="R108" s="64">
        <f t="shared" si="22"/>
        <v>2.1395695659187606</v>
      </c>
      <c r="S108" s="66">
        <f t="shared" si="29"/>
        <v>6.6532997353852057</v>
      </c>
    </row>
    <row r="109" spans="1:19" x14ac:dyDescent="0.25">
      <c r="A109" s="65">
        <f t="shared" si="30"/>
        <v>8.8000000000000064E-2</v>
      </c>
      <c r="B109" s="63">
        <f t="shared" si="23"/>
        <v>0.26400000000000018</v>
      </c>
      <c r="C109" s="64">
        <f t="shared" si="24"/>
        <v>0.64088199382317024</v>
      </c>
      <c r="D109" s="28">
        <f t="shared" si="25"/>
        <v>0.50910801315210819</v>
      </c>
      <c r="E109" s="64">
        <f t="shared" si="26"/>
        <v>288.39689722042658</v>
      </c>
      <c r="F109" s="64">
        <f t="shared" si="26"/>
        <v>229.0986059184487</v>
      </c>
      <c r="G109" s="36">
        <f t="shared" si="16"/>
        <v>4276906916.6127996</v>
      </c>
      <c r="H109" s="61">
        <f t="shared" si="17"/>
        <v>2941591125.2971625</v>
      </c>
      <c r="I109" s="64">
        <f t="shared" si="18"/>
        <v>44873.031095198618</v>
      </c>
      <c r="J109" s="64">
        <f t="shared" si="18"/>
        <v>30862.984069655409</v>
      </c>
      <c r="K109" s="64">
        <f t="shared" si="27"/>
        <v>3.3157543074333988</v>
      </c>
      <c r="L109" s="64">
        <f t="shared" si="27"/>
        <v>4.8209189949259148</v>
      </c>
      <c r="M109" s="64">
        <f t="shared" si="19"/>
        <v>4.4864379532609115</v>
      </c>
      <c r="N109" s="79">
        <f t="shared" si="20"/>
        <v>2.6933177155164287E-4</v>
      </c>
      <c r="O109" s="80">
        <f t="shared" si="21"/>
        <v>5.3528348092708928E-4</v>
      </c>
      <c r="P109" s="63">
        <f t="shared" si="28"/>
        <v>1.2119929719823928</v>
      </c>
      <c r="Q109" s="64">
        <f t="shared" si="28"/>
        <v>2.4087756641719018</v>
      </c>
      <c r="R109" s="64">
        <f t="shared" si="22"/>
        <v>2.1428239547964556</v>
      </c>
      <c r="S109" s="66">
        <f t="shared" si="29"/>
        <v>6.6292619080573676</v>
      </c>
    </row>
    <row r="110" spans="1:19" x14ac:dyDescent="0.25">
      <c r="A110" s="65">
        <f t="shared" si="30"/>
        <v>8.9000000000000065E-2</v>
      </c>
      <c r="B110" s="63">
        <f t="shared" si="23"/>
        <v>0.26700000000000018</v>
      </c>
      <c r="C110" s="64">
        <f t="shared" si="24"/>
        <v>0.64166375518467755</v>
      </c>
      <c r="D110" s="28">
        <f t="shared" si="25"/>
        <v>0.51100321336097332</v>
      </c>
      <c r="E110" s="64">
        <f t="shared" si="26"/>
        <v>288.74868983310489</v>
      </c>
      <c r="F110" s="64">
        <f t="shared" si="26"/>
        <v>229.951446012438</v>
      </c>
      <c r="G110" s="36">
        <f t="shared" si="16"/>
        <v>4287460694.9931469</v>
      </c>
      <c r="H110" s="61">
        <f t="shared" si="17"/>
        <v>2961277752.3803873</v>
      </c>
      <c r="I110" s="64">
        <f t="shared" si="18"/>
        <v>44983.760656226383</v>
      </c>
      <c r="J110" s="64">
        <f t="shared" si="18"/>
        <v>31069.53488932224</v>
      </c>
      <c r="K110" s="64">
        <f t="shared" si="27"/>
        <v>3.3075924282667395</v>
      </c>
      <c r="L110" s="64">
        <f t="shared" si="27"/>
        <v>4.7888694398393472</v>
      </c>
      <c r="M110" s="64">
        <f t="shared" si="19"/>
        <v>4.4596967706009902</v>
      </c>
      <c r="N110" s="79">
        <f t="shared" si="20"/>
        <v>2.711303444368965E-4</v>
      </c>
      <c r="O110" s="80">
        <f t="shared" si="21"/>
        <v>5.3569106255608177E-4</v>
      </c>
      <c r="P110" s="63">
        <f t="shared" si="28"/>
        <v>1.2200865499660343</v>
      </c>
      <c r="Q110" s="64">
        <f t="shared" si="28"/>
        <v>2.4106097815023677</v>
      </c>
      <c r="R110" s="64">
        <f t="shared" si="22"/>
        <v>2.1460490633831824</v>
      </c>
      <c r="S110" s="66">
        <f t="shared" si="29"/>
        <v>6.605745833984173</v>
      </c>
    </row>
    <row r="111" spans="1:19" x14ac:dyDescent="0.25">
      <c r="A111" s="65">
        <f t="shared" si="30"/>
        <v>9.0000000000000066E-2</v>
      </c>
      <c r="B111" s="63">
        <f t="shared" si="23"/>
        <v>0.27000000000000018</v>
      </c>
      <c r="C111" s="64">
        <f t="shared" si="24"/>
        <v>0.64244212031822645</v>
      </c>
      <c r="D111" s="28">
        <f t="shared" si="25"/>
        <v>0.51287930104199342</v>
      </c>
      <c r="E111" s="64">
        <f t="shared" si="26"/>
        <v>289.09895414320192</v>
      </c>
      <c r="F111" s="64">
        <f t="shared" si="26"/>
        <v>230.79568546889703</v>
      </c>
      <c r="G111" s="36">
        <f t="shared" si="16"/>
        <v>4297968624.2960577</v>
      </c>
      <c r="H111" s="61">
        <f t="shared" si="17"/>
        <v>2980813137.2325792</v>
      </c>
      <c r="I111" s="64">
        <f t="shared" si="18"/>
        <v>45094.009171695383</v>
      </c>
      <c r="J111" s="64">
        <f t="shared" si="18"/>
        <v>31274.498885270819</v>
      </c>
      <c r="K111" s="64">
        <f t="shared" si="27"/>
        <v>3.2995058295878676</v>
      </c>
      <c r="L111" s="64">
        <f t="shared" si="27"/>
        <v>4.7574845783243394</v>
      </c>
      <c r="M111" s="64">
        <f t="shared" si="19"/>
        <v>4.433489300827345</v>
      </c>
      <c r="N111" s="79">
        <f t="shared" si="20"/>
        <v>2.7291232831839796E-4</v>
      </c>
      <c r="O111" s="80">
        <f t="shared" si="21"/>
        <v>5.3609514564047537E-4</v>
      </c>
      <c r="P111" s="63">
        <f t="shared" si="28"/>
        <v>1.2281054774327906</v>
      </c>
      <c r="Q111" s="64">
        <f t="shared" si="28"/>
        <v>2.4124281553821394</v>
      </c>
      <c r="R111" s="64">
        <f t="shared" si="22"/>
        <v>2.1492453380600618</v>
      </c>
      <c r="S111" s="66">
        <f t="shared" si="29"/>
        <v>6.5827346388874073</v>
      </c>
    </row>
    <row r="112" spans="1:19" x14ac:dyDescent="0.25">
      <c r="A112" s="65">
        <f t="shared" si="30"/>
        <v>9.1000000000000067E-2</v>
      </c>
      <c r="B112" s="63">
        <f t="shared" si="23"/>
        <v>0.27300000000000019</v>
      </c>
      <c r="C112" s="64">
        <f t="shared" si="24"/>
        <v>0.64321711130734172</v>
      </c>
      <c r="D112" s="28">
        <f t="shared" si="25"/>
        <v>0.51473663111474011</v>
      </c>
      <c r="E112" s="64">
        <f t="shared" si="26"/>
        <v>289.44770008830375</v>
      </c>
      <c r="F112" s="64">
        <f t="shared" si="26"/>
        <v>231.63148400163305</v>
      </c>
      <c r="G112" s="36">
        <f t="shared" si="16"/>
        <v>4308431002.6491127</v>
      </c>
      <c r="H112" s="61">
        <f t="shared" si="17"/>
        <v>3000199372.9900041</v>
      </c>
      <c r="I112" s="64">
        <f t="shared" si="18"/>
        <v>45203.779769540939</v>
      </c>
      <c r="J112" s="64">
        <f t="shared" si="18"/>
        <v>31477.898018551638</v>
      </c>
      <c r="K112" s="64">
        <f t="shared" si="27"/>
        <v>3.2914934746619013</v>
      </c>
      <c r="L112" s="64">
        <f t="shared" si="27"/>
        <v>4.7267433820965055</v>
      </c>
      <c r="M112" s="64">
        <f t="shared" si="19"/>
        <v>4.4077989582221493</v>
      </c>
      <c r="N112" s="79">
        <f t="shared" si="20"/>
        <v>2.746779516537368E-4</v>
      </c>
      <c r="O112" s="80">
        <f t="shared" si="21"/>
        <v>5.3649578955142544E-4</v>
      </c>
      <c r="P112" s="63">
        <f t="shared" si="28"/>
        <v>1.2360507824418157</v>
      </c>
      <c r="Q112" s="64">
        <f t="shared" si="28"/>
        <v>2.4142310529814144</v>
      </c>
      <c r="R112" s="64">
        <f t="shared" si="22"/>
        <v>2.1524132150837261</v>
      </c>
      <c r="S112" s="66">
        <f t="shared" si="29"/>
        <v>6.5602121733058754</v>
      </c>
    </row>
    <row r="113" spans="1:19" x14ac:dyDescent="0.25">
      <c r="A113" s="65">
        <f t="shared" si="30"/>
        <v>9.2000000000000068E-2</v>
      </c>
      <c r="B113" s="63">
        <f t="shared" si="23"/>
        <v>0.27600000000000019</v>
      </c>
      <c r="C113" s="64">
        <f t="shared" si="24"/>
        <v>0.64398875004450129</v>
      </c>
      <c r="D113" s="28">
        <f t="shared" si="25"/>
        <v>0.51657554844948383</v>
      </c>
      <c r="E113" s="64">
        <f t="shared" si="26"/>
        <v>289.7949375200256</v>
      </c>
      <c r="F113" s="64">
        <f t="shared" si="26"/>
        <v>232.45899680226773</v>
      </c>
      <c r="G113" s="36">
        <f t="shared" si="16"/>
        <v>4318848125.60077</v>
      </c>
      <c r="H113" s="61">
        <f t="shared" si="17"/>
        <v>3019438507.6019182</v>
      </c>
      <c r="I113" s="64">
        <f t="shared" si="18"/>
        <v>45313.075550638379</v>
      </c>
      <c r="J113" s="64">
        <f t="shared" si="18"/>
        <v>31679.753776115998</v>
      </c>
      <c r="K113" s="64">
        <f t="shared" si="27"/>
        <v>3.2835543457036764</v>
      </c>
      <c r="L113" s="64">
        <f t="shared" si="27"/>
        <v>4.6966257122134545</v>
      </c>
      <c r="M113" s="64">
        <f t="shared" si="19"/>
        <v>4.3826098529890594</v>
      </c>
      <c r="N113" s="79">
        <f t="shared" si="20"/>
        <v>2.7642743872469485E-4</v>
      </c>
      <c r="O113" s="80">
        <f t="shared" si="21"/>
        <v>5.368930520519245E-4</v>
      </c>
      <c r="P113" s="63">
        <f t="shared" si="28"/>
        <v>1.2439234742611267</v>
      </c>
      <c r="Q113" s="64">
        <f t="shared" si="28"/>
        <v>2.4160187342336603</v>
      </c>
      <c r="R113" s="64">
        <f t="shared" si="22"/>
        <v>2.1555531209064309</v>
      </c>
      <c r="S113" s="66">
        <f t="shared" si="29"/>
        <v>6.5381629738954903</v>
      </c>
    </row>
    <row r="114" spans="1:19" x14ac:dyDescent="0.25">
      <c r="A114" s="65">
        <f t="shared" si="30"/>
        <v>9.3000000000000069E-2</v>
      </c>
      <c r="B114" s="63">
        <f t="shared" si="23"/>
        <v>0.27900000000000019</v>
      </c>
      <c r="C114" s="64">
        <f t="shared" si="24"/>
        <v>0.64475705823319929</v>
      </c>
      <c r="D114" s="28">
        <f t="shared" si="25"/>
        <v>0.51839638825367163</v>
      </c>
      <c r="E114" s="64">
        <f t="shared" si="26"/>
        <v>290.14067620493967</v>
      </c>
      <c r="F114" s="64">
        <f t="shared" si="26"/>
        <v>233.27837471415222</v>
      </c>
      <c r="G114" s="36">
        <f t="shared" si="16"/>
        <v>4329220286.1481895</v>
      </c>
      <c r="H114" s="61">
        <f t="shared" si="17"/>
        <v>3038532545.2068415</v>
      </c>
      <c r="I114" s="64">
        <f t="shared" si="18"/>
        <v>45421.899589094966</v>
      </c>
      <c r="J114" s="64">
        <f t="shared" si="18"/>
        <v>31880.08718525579</v>
      </c>
      <c r="K114" s="64">
        <f t="shared" si="27"/>
        <v>3.2756874434467544</v>
      </c>
      <c r="L114" s="64">
        <f t="shared" si="27"/>
        <v>4.6671122722120577</v>
      </c>
      <c r="M114" s="64">
        <f t="shared" si="19"/>
        <v>4.3579067547086572</v>
      </c>
      <c r="N114" s="79">
        <f t="shared" si="20"/>
        <v>2.7816100973221988E-4</v>
      </c>
      <c r="O114" s="80">
        <f t="shared" si="21"/>
        <v>5.3728698935727849E-4</v>
      </c>
      <c r="P114" s="63">
        <f t="shared" si="28"/>
        <v>1.2517245437949895</v>
      </c>
      <c r="Q114" s="64">
        <f t="shared" si="28"/>
        <v>2.4177914521077528</v>
      </c>
      <c r="R114" s="64">
        <f t="shared" si="22"/>
        <v>2.1586654724826944</v>
      </c>
      <c r="S114" s="66">
        <f t="shared" si="29"/>
        <v>6.516572227191352</v>
      </c>
    </row>
    <row r="115" spans="1:19" x14ac:dyDescent="0.25">
      <c r="A115" s="65">
        <f t="shared" si="30"/>
        <v>9.400000000000007E-2</v>
      </c>
      <c r="B115" s="63">
        <f t="shared" si="23"/>
        <v>0.28200000000000019</v>
      </c>
      <c r="C115" s="64">
        <f t="shared" si="24"/>
        <v>0.64552205738997881</v>
      </c>
      <c r="D115" s="28">
        <f t="shared" si="25"/>
        <v>0.52019947643961983</v>
      </c>
      <c r="E115" s="64">
        <f t="shared" si="26"/>
        <v>290.48492582549045</v>
      </c>
      <c r="F115" s="64">
        <f t="shared" si="26"/>
        <v>234.08976439782893</v>
      </c>
      <c r="G115" s="36">
        <f t="shared" si="16"/>
        <v>4339547774.7647161</v>
      </c>
      <c r="H115" s="61">
        <f t="shared" si="17"/>
        <v>3057483447.4538894</v>
      </c>
      <c r="I115" s="64">
        <f t="shared" si="18"/>
        <v>45530.254932538286</v>
      </c>
      <c r="J115" s="64">
        <f t="shared" si="18"/>
        <v>32078.918827466827</v>
      </c>
      <c r="K115" s="64">
        <f t="shared" si="27"/>
        <v>3.2678917867241299</v>
      </c>
      <c r="L115" s="64">
        <f t="shared" si="27"/>
        <v>4.638184564191155</v>
      </c>
      <c r="M115" s="64">
        <f t="shared" si="19"/>
        <v>4.3336750580873717</v>
      </c>
      <c r="N115" s="79">
        <f t="shared" si="20"/>
        <v>2.7987888088881974E-4</v>
      </c>
      <c r="O115" s="80">
        <f t="shared" si="21"/>
        <v>5.3767765619268306E-4</v>
      </c>
      <c r="P115" s="63">
        <f t="shared" si="28"/>
        <v>1.2594549639996888</v>
      </c>
      <c r="Q115" s="64">
        <f t="shared" si="28"/>
        <v>2.4195494528670736</v>
      </c>
      <c r="R115" s="64">
        <f t="shared" si="22"/>
        <v>2.1617506775632105</v>
      </c>
      <c r="S115" s="66">
        <f t="shared" si="29"/>
        <v>6.4954257356505822</v>
      </c>
    </row>
    <row r="116" spans="1:19" x14ac:dyDescent="0.25">
      <c r="A116" s="65">
        <f t="shared" si="30"/>
        <v>9.500000000000007E-2</v>
      </c>
      <c r="B116" s="63">
        <f t="shared" si="23"/>
        <v>0.2850000000000002</v>
      </c>
      <c r="C116" s="64">
        <f t="shared" si="24"/>
        <v>0.64628376884644301</v>
      </c>
      <c r="D116" s="28">
        <f t="shared" si="25"/>
        <v>0.52198512997452451</v>
      </c>
      <c r="E116" s="64">
        <f t="shared" si="26"/>
        <v>290.82769598089936</v>
      </c>
      <c r="F116" s="64">
        <f t="shared" si="26"/>
        <v>234.89330848853604</v>
      </c>
      <c r="G116" s="36">
        <f t="shared" si="16"/>
        <v>4349830879.42698</v>
      </c>
      <c r="H116" s="61">
        <f t="shared" si="17"/>
        <v>3076293134.7719045</v>
      </c>
      <c r="I116" s="64">
        <f t="shared" si="18"/>
        <v>45638.144602400542</v>
      </c>
      <c r="J116" s="64">
        <f t="shared" si="18"/>
        <v>32276.26885176446</v>
      </c>
      <c r="K116" s="64">
        <f t="shared" si="27"/>
        <v>3.2601664120603076</v>
      </c>
      <c r="L116" s="64">
        <f t="shared" si="27"/>
        <v>4.609824847625279</v>
      </c>
      <c r="M116" s="64">
        <f t="shared" si="19"/>
        <v>4.3099007508330631</v>
      </c>
      <c r="N116" s="79">
        <f t="shared" si="20"/>
        <v>2.8158126450845647E-4</v>
      </c>
      <c r="O116" s="80">
        <f t="shared" si="21"/>
        <v>5.3806510584806361E-4</v>
      </c>
      <c r="P116" s="63">
        <f t="shared" si="28"/>
        <v>1.267115690288054</v>
      </c>
      <c r="Q116" s="64">
        <f t="shared" si="28"/>
        <v>2.4212929763162863</v>
      </c>
      <c r="R116" s="64">
        <f t="shared" si="22"/>
        <v>2.1648091349766792</v>
      </c>
      <c r="S116" s="66">
        <f t="shared" si="29"/>
        <v>6.4747098858097427</v>
      </c>
    </row>
    <row r="117" spans="1:19" x14ac:dyDescent="0.25">
      <c r="A117" s="65">
        <f t="shared" si="30"/>
        <v>9.6000000000000071E-2</v>
      </c>
      <c r="B117" s="63">
        <f t="shared" si="23"/>
        <v>0.2880000000000002</v>
      </c>
      <c r="C117" s="64">
        <f t="shared" si="24"/>
        <v>0.64704221375123527</v>
      </c>
      <c r="D117" s="28">
        <f t="shared" si="25"/>
        <v>0.52375365721381273</v>
      </c>
      <c r="E117" s="64">
        <f t="shared" si="26"/>
        <v>291.16899618805587</v>
      </c>
      <c r="F117" s="64">
        <f t="shared" si="26"/>
        <v>235.68914574621573</v>
      </c>
      <c r="G117" s="36">
        <f t="shared" si="16"/>
        <v>4360069885.6416779</v>
      </c>
      <c r="H117" s="61">
        <f t="shared" si="17"/>
        <v>3094963487.5889306</v>
      </c>
      <c r="I117" s="64">
        <f t="shared" si="18"/>
        <v>45745.571594199551</v>
      </c>
      <c r="J117" s="64">
        <f t="shared" si="18"/>
        <v>32472.156987478262</v>
      </c>
      <c r="K117" s="64">
        <f t="shared" si="27"/>
        <v>3.2525103732743319</v>
      </c>
      <c r="L117" s="64">
        <f t="shared" si="27"/>
        <v>4.5820161007127567</v>
      </c>
      <c r="M117" s="64">
        <f t="shared" si="19"/>
        <v>4.2865703835042179</v>
      </c>
      <c r="N117" s="79">
        <f t="shared" si="20"/>
        <v>2.8326836909402237E-4</v>
      </c>
      <c r="O117" s="80">
        <f t="shared" si="21"/>
        <v>5.3844939023034064E-4</v>
      </c>
      <c r="P117" s="63">
        <f t="shared" si="28"/>
        <v>1.2747076609231007</v>
      </c>
      <c r="Q117" s="64">
        <f t="shared" si="28"/>
        <v>2.4230222560365329</v>
      </c>
      <c r="R117" s="64">
        <f t="shared" si="22"/>
        <v>2.1678412349002145</v>
      </c>
      <c r="S117" s="66">
        <f t="shared" si="29"/>
        <v>6.454411618404432</v>
      </c>
    </row>
    <row r="118" spans="1:19" x14ac:dyDescent="0.25">
      <c r="A118" s="65">
        <f t="shared" si="30"/>
        <v>9.7000000000000072E-2</v>
      </c>
      <c r="B118" s="63">
        <f t="shared" si="23"/>
        <v>0.2910000000000002</v>
      </c>
      <c r="C118" s="64">
        <f t="shared" si="24"/>
        <v>0.64779741307199912</v>
      </c>
      <c r="D118" s="28">
        <f t="shared" si="25"/>
        <v>0.52550535821879352</v>
      </c>
      <c r="E118" s="64">
        <f t="shared" si="26"/>
        <v>291.50883588239958</v>
      </c>
      <c r="F118" s="64">
        <f t="shared" si="26"/>
        <v>236.47741119845708</v>
      </c>
      <c r="G118" s="36">
        <f t="shared" si="16"/>
        <v>4370265076.4719868</v>
      </c>
      <c r="H118" s="61">
        <f t="shared" si="17"/>
        <v>3113496347.5044613</v>
      </c>
      <c r="I118" s="64">
        <f t="shared" si="18"/>
        <v>45852.538877815874</v>
      </c>
      <c r="J118" s="64">
        <f t="shared" si="18"/>
        <v>32666.602556551155</v>
      </c>
      <c r="K118" s="64">
        <f t="shared" si="27"/>
        <v>3.2449227410934807</v>
      </c>
      <c r="L118" s="64">
        <f t="shared" si="27"/>
        <v>4.5547419840775216</v>
      </c>
      <c r="M118" s="64">
        <f t="shared" si="19"/>
        <v>4.263671041192179</v>
      </c>
      <c r="N118" s="79">
        <f t="shared" si="20"/>
        <v>2.8494039942246729E-4</v>
      </c>
      <c r="O118" s="80">
        <f t="shared" si="21"/>
        <v>5.388305599132616E-4</v>
      </c>
      <c r="P118" s="63">
        <f t="shared" si="28"/>
        <v>1.2822317974011028</v>
      </c>
      <c r="Q118" s="64">
        <f t="shared" si="28"/>
        <v>2.424737519609677</v>
      </c>
      <c r="R118" s="64">
        <f t="shared" si="22"/>
        <v>2.1708473591188828</v>
      </c>
      <c r="S118" s="66">
        <f t="shared" si="29"/>
        <v>6.4345184003110614</v>
      </c>
    </row>
    <row r="119" spans="1:19" x14ac:dyDescent="0.25">
      <c r="A119" s="65">
        <f t="shared" si="30"/>
        <v>9.8000000000000073E-2</v>
      </c>
      <c r="B119" s="63">
        <f t="shared" si="23"/>
        <v>0.29400000000000021</v>
      </c>
      <c r="C119" s="64">
        <f t="shared" si="24"/>
        <v>0.64854938759730785</v>
      </c>
      <c r="D119" s="28">
        <f t="shared" si="25"/>
        <v>0.52724052505949814</v>
      </c>
      <c r="E119" s="64">
        <f t="shared" si="26"/>
        <v>291.84722441878853</v>
      </c>
      <c r="F119" s="64">
        <f t="shared" si="26"/>
        <v>237.25823627677417</v>
      </c>
      <c r="G119" s="36">
        <f t="shared" si="16"/>
        <v>4380416732.5636559</v>
      </c>
      <c r="H119" s="61">
        <f t="shared" si="17"/>
        <v>3131893518.4167233</v>
      </c>
      <c r="I119" s="64">
        <f t="shared" si="18"/>
        <v>45959.049397766583</v>
      </c>
      <c r="J119" s="64">
        <f t="shared" si="18"/>
        <v>32859.62448536681</v>
      </c>
      <c r="K119" s="64">
        <f t="shared" si="27"/>
        <v>3.2374026027772485</v>
      </c>
      <c r="L119" s="64">
        <f t="shared" si="27"/>
        <v>4.5279868066586255</v>
      </c>
      <c r="M119" s="64">
        <f t="shared" si="19"/>
        <v>4.2411903169072085</v>
      </c>
      <c r="N119" s="79">
        <f t="shared" si="20"/>
        <v>2.8659755662765909E-4</v>
      </c>
      <c r="O119" s="80">
        <f t="shared" si="21"/>
        <v>5.3920866418494479E-4</v>
      </c>
      <c r="P119" s="63">
        <f t="shared" si="28"/>
        <v>1.289689004824466</v>
      </c>
      <c r="Q119" s="64">
        <f t="shared" si="28"/>
        <v>2.4264389888322517</v>
      </c>
      <c r="R119" s="64">
        <f t="shared" si="22"/>
        <v>2.1738278812749661</v>
      </c>
      <c r="S119" s="66">
        <f t="shared" si="29"/>
        <v>6.4150181981821746</v>
      </c>
    </row>
    <row r="120" spans="1:19" x14ac:dyDescent="0.25">
      <c r="A120" s="65">
        <f t="shared" si="30"/>
        <v>9.9000000000000074E-2</v>
      </c>
      <c r="B120" s="63">
        <f t="shared" si="23"/>
        <v>0.29700000000000021</v>
      </c>
      <c r="C120" s="64">
        <f t="shared" si="24"/>
        <v>0.64929815793857459</v>
      </c>
      <c r="D120" s="28">
        <f t="shared" si="25"/>
        <v>0.52895944210354551</v>
      </c>
      <c r="E120" s="64">
        <f t="shared" si="26"/>
        <v>292.18417107235859</v>
      </c>
      <c r="F120" s="64">
        <f t="shared" si="26"/>
        <v>238.03174894659548</v>
      </c>
      <c r="G120" s="36">
        <f t="shared" si="16"/>
        <v>4390525132.1707573</v>
      </c>
      <c r="H120" s="61">
        <f t="shared" si="17"/>
        <v>3150156767.6071305</v>
      </c>
      <c r="I120" s="64">
        <f t="shared" si="18"/>
        <v>46065.106073475443</v>
      </c>
      <c r="J120" s="64">
        <f t="shared" si="18"/>
        <v>33051.241316127664</v>
      </c>
      <c r="K120" s="64">
        <f t="shared" si="27"/>
        <v>3.2299490617513333</v>
      </c>
      <c r="L120" s="64">
        <f t="shared" si="27"/>
        <v>4.5017354936347029</v>
      </c>
      <c r="M120" s="64">
        <f t="shared" si="19"/>
        <v>4.21911628654951</v>
      </c>
      <c r="N120" s="79">
        <f t="shared" si="20"/>
        <v>2.8824003828103778E-4</v>
      </c>
      <c r="O120" s="80">
        <f t="shared" si="21"/>
        <v>5.3958375109325286E-4</v>
      </c>
      <c r="P120" s="63">
        <f t="shared" si="28"/>
        <v>1.2970801722646699</v>
      </c>
      <c r="Q120" s="64">
        <f t="shared" si="28"/>
        <v>2.4281268799196383</v>
      </c>
      <c r="R120" s="64">
        <f t="shared" si="22"/>
        <v>2.1767831671074234</v>
      </c>
      <c r="S120" s="66">
        <f t="shared" si="29"/>
        <v>6.3958994536569334</v>
      </c>
    </row>
    <row r="121" spans="1:19" x14ac:dyDescent="0.25">
      <c r="A121" s="65">
        <f t="shared" si="30"/>
        <v>0.10000000000000007</v>
      </c>
      <c r="B121" s="63">
        <f t="shared" si="23"/>
        <v>0.30000000000000021</v>
      </c>
      <c r="C121" s="64">
        <f t="shared" si="24"/>
        <v>0.65004374453193348</v>
      </c>
      <c r="D121" s="28">
        <f t="shared" si="25"/>
        <v>0.53066238629180762</v>
      </c>
      <c r="E121" s="64">
        <f t="shared" si="26"/>
        <v>292.51968503937007</v>
      </c>
      <c r="F121" s="64">
        <f t="shared" si="26"/>
        <v>238.79807383131342</v>
      </c>
      <c r="G121" s="36">
        <f t="shared" si="16"/>
        <v>4400590551.1811028</v>
      </c>
      <c r="H121" s="61">
        <f t="shared" si="17"/>
        <v>3168287826.7839489</v>
      </c>
      <c r="I121" s="64">
        <f t="shared" ref="I121:J152" si="31">$F$5*G121*1000/1000000000000</f>
        <v>46170.711799539531</v>
      </c>
      <c r="J121" s="64">
        <f t="shared" si="31"/>
        <v>33241.471217804967</v>
      </c>
      <c r="K121" s="64">
        <f t="shared" si="27"/>
        <v>3.2225612372513082</v>
      </c>
      <c r="L121" s="64">
        <f t="shared" si="27"/>
        <v>4.4759735562426943</v>
      </c>
      <c r="M121" s="64">
        <f t="shared" si="19"/>
        <v>4.197437485355719</v>
      </c>
      <c r="N121" s="79">
        <f t="shared" si="20"/>
        <v>2.8986803847014106E-4</v>
      </c>
      <c r="O121" s="80">
        <f t="shared" si="21"/>
        <v>5.3995586748912519E-4</v>
      </c>
      <c r="P121" s="63">
        <f t="shared" si="28"/>
        <v>1.3044061731156349</v>
      </c>
      <c r="Q121" s="64">
        <f t="shared" si="28"/>
        <v>2.4298014037010636</v>
      </c>
      <c r="R121" s="64">
        <f t="shared" si="22"/>
        <v>2.1797135746820793</v>
      </c>
      <c r="S121" s="66">
        <f t="shared" si="29"/>
        <v>6.3771510600377983</v>
      </c>
    </row>
    <row r="122" spans="1:19" x14ac:dyDescent="0.25">
      <c r="A122" s="65">
        <f t="shared" si="30"/>
        <v>0.10100000000000008</v>
      </c>
      <c r="B122" s="63">
        <f t="shared" si="23"/>
        <v>0.30300000000000021</v>
      </c>
      <c r="C122" s="64">
        <f t="shared" si="24"/>
        <v>0.65078616764010033</v>
      </c>
      <c r="D122" s="28">
        <f t="shared" si="25"/>
        <v>0.53234962740160496</v>
      </c>
      <c r="E122" s="64">
        <f t="shared" si="26"/>
        <v>292.85377543804515</v>
      </c>
      <c r="F122" s="64">
        <f t="shared" si="26"/>
        <v>239.55733233072223</v>
      </c>
      <c r="G122" s="36">
        <f t="shared" si="16"/>
        <v>4410613263.1413527</v>
      </c>
      <c r="H122" s="61">
        <f t="shared" si="17"/>
        <v>3186288393.0870605</v>
      </c>
      <c r="I122" s="64">
        <f t="shared" si="31"/>
        <v>46275.869445992757</v>
      </c>
      <c r="J122" s="64">
        <f t="shared" si="31"/>
        <v>33430.331996680754</v>
      </c>
      <c r="K122" s="64">
        <f t="shared" si="27"/>
        <v>3.2152382639756518</v>
      </c>
      <c r="L122" s="64">
        <f t="shared" si="27"/>
        <v>4.4506870633612188</v>
      </c>
      <c r="M122" s="64">
        <f t="shared" si="19"/>
        <v>4.1761428857199814</v>
      </c>
      <c r="N122" s="79">
        <f t="shared" si="20"/>
        <v>2.9148174787505779E-4</v>
      </c>
      <c r="O122" s="80">
        <f t="shared" si="21"/>
        <v>5.4032505906797298E-4</v>
      </c>
      <c r="P122" s="63">
        <f t="shared" si="28"/>
        <v>1.31166786543776</v>
      </c>
      <c r="Q122" s="64">
        <f t="shared" si="28"/>
        <v>2.4314627658058785</v>
      </c>
      <c r="R122" s="64">
        <f t="shared" si="22"/>
        <v>2.1826194546129631</v>
      </c>
      <c r="S122" s="66">
        <f t="shared" si="29"/>
        <v>6.3587623403329445</v>
      </c>
    </row>
    <row r="123" spans="1:19" x14ac:dyDescent="0.25">
      <c r="A123" s="65">
        <f t="shared" si="30"/>
        <v>0.10200000000000008</v>
      </c>
      <c r="B123" s="63">
        <f t="shared" si="23"/>
        <v>0.30600000000000022</v>
      </c>
      <c r="C123" s="64">
        <f t="shared" si="24"/>
        <v>0.65152544735420692</v>
      </c>
      <c r="D123" s="28">
        <f t="shared" si="25"/>
        <v>0.53402142829811206</v>
      </c>
      <c r="E123" s="64">
        <f t="shared" si="26"/>
        <v>293.18645130939314</v>
      </c>
      <c r="F123" s="64">
        <f t="shared" si="26"/>
        <v>240.30964273415043</v>
      </c>
      <c r="G123" s="36">
        <f t="shared" si="16"/>
        <v>4420593539.2817945</v>
      </c>
      <c r="H123" s="61">
        <f t="shared" si="17"/>
        <v>3204160130.0556264</v>
      </c>
      <c r="I123" s="64">
        <f t="shared" si="31"/>
        <v>46380.581858565769</v>
      </c>
      <c r="J123" s="64">
        <f t="shared" si="31"/>
        <v>33617.841106500426</v>
      </c>
      <c r="K123" s="64">
        <f t="shared" si="27"/>
        <v>3.2079792917479075</v>
      </c>
      <c r="L123" s="64">
        <f t="shared" si="27"/>
        <v>4.4258626147390423</v>
      </c>
      <c r="M123" s="64">
        <f t="shared" si="19"/>
        <v>4.1552218762965678</v>
      </c>
      <c r="N123" s="79">
        <f t="shared" si="20"/>
        <v>2.9308135384287958E-4</v>
      </c>
      <c r="O123" s="80">
        <f t="shared" si="21"/>
        <v>5.4069137040924792E-4</v>
      </c>
      <c r="P123" s="63">
        <f t="shared" si="28"/>
        <v>1.318866092292958</v>
      </c>
      <c r="Q123" s="64">
        <f t="shared" si="28"/>
        <v>2.4331111668416154</v>
      </c>
      <c r="R123" s="64">
        <f t="shared" si="22"/>
        <v>2.1855011502752473</v>
      </c>
      <c r="S123" s="66">
        <f t="shared" si="29"/>
        <v>6.3407230265718155</v>
      </c>
    </row>
    <row r="124" spans="1:19" x14ac:dyDescent="0.25">
      <c r="A124" s="65">
        <f t="shared" si="30"/>
        <v>0.10300000000000008</v>
      </c>
      <c r="B124" s="63">
        <f t="shared" si="23"/>
        <v>0.30900000000000022</v>
      </c>
      <c r="C124" s="64">
        <f t="shared" si="24"/>
        <v>0.65226160359561514</v>
      </c>
      <c r="D124" s="28">
        <f t="shared" si="25"/>
        <v>0.53567804517460982</v>
      </c>
      <c r="E124" s="64">
        <f t="shared" si="26"/>
        <v>293.51772161802683</v>
      </c>
      <c r="F124" s="64">
        <f t="shared" si="26"/>
        <v>241.05512032857442</v>
      </c>
      <c r="G124" s="36">
        <f t="shared" si="16"/>
        <v>4430531648.540803</v>
      </c>
      <c r="H124" s="61">
        <f t="shared" si="17"/>
        <v>3221904668.5603633</v>
      </c>
      <c r="I124" s="64">
        <f t="shared" si="31"/>
        <v>46484.851858942617</v>
      </c>
      <c r="J124" s="64">
        <f t="shared" si="31"/>
        <v>33804.015658254197</v>
      </c>
      <c r="K124" s="64">
        <f t="shared" si="27"/>
        <v>3.2007834851876438</v>
      </c>
      <c r="L124" s="64">
        <f t="shared" si="27"/>
        <v>4.4014873157582066</v>
      </c>
      <c r="M124" s="64">
        <f t="shared" si="19"/>
        <v>4.134664242298081</v>
      </c>
      <c r="N124" s="79">
        <f t="shared" si="20"/>
        <v>2.9466704046020759E-4</v>
      </c>
      <c r="O124" s="80">
        <f t="shared" si="21"/>
        <v>5.4105484501427764E-4</v>
      </c>
      <c r="P124" s="63">
        <f t="shared" si="28"/>
        <v>1.3260016820709342</v>
      </c>
      <c r="Q124" s="64">
        <f t="shared" si="28"/>
        <v>2.4347468025642494</v>
      </c>
      <c r="R124" s="64">
        <f t="shared" si="22"/>
        <v>2.1883589980101794</v>
      </c>
      <c r="S124" s="66">
        <f t="shared" si="29"/>
        <v>6.3230232403082605</v>
      </c>
    </row>
    <row r="125" spans="1:19" x14ac:dyDescent="0.25">
      <c r="A125" s="65">
        <f t="shared" si="30"/>
        <v>0.10400000000000008</v>
      </c>
      <c r="B125" s="63">
        <f t="shared" si="23"/>
        <v>0.31200000000000022</v>
      </c>
      <c r="C125" s="64">
        <f t="shared" si="24"/>
        <v>0.65299465611770413</v>
      </c>
      <c r="D125" s="28">
        <f t="shared" si="25"/>
        <v>0.53731972778218229</v>
      </c>
      <c r="E125" s="64">
        <f t="shared" si="26"/>
        <v>293.84759525296687</v>
      </c>
      <c r="F125" s="64">
        <f t="shared" si="26"/>
        <v>241.79387750198202</v>
      </c>
      <c r="G125" s="36">
        <f t="shared" si="16"/>
        <v>4440427857.5890064</v>
      </c>
      <c r="H125" s="61">
        <f t="shared" si="17"/>
        <v>3239523607.7020187</v>
      </c>
      <c r="I125" s="64">
        <f t="shared" si="31"/>
        <v>46588.682245014315</v>
      </c>
      <c r="J125" s="64">
        <f t="shared" si="31"/>
        <v>33988.872429603827</v>
      </c>
      <c r="K125" s="64">
        <f t="shared" si="27"/>
        <v>3.1936500233899663</v>
      </c>
      <c r="L125" s="64">
        <f t="shared" si="27"/>
        <v>4.3775487536298927</v>
      </c>
      <c r="M125" s="64">
        <f t="shared" si="19"/>
        <v>4.1144601469099094</v>
      </c>
      <c r="N125" s="79">
        <f t="shared" si="20"/>
        <v>2.9623898862377615E-4</v>
      </c>
      <c r="O125" s="80">
        <f t="shared" si="21"/>
        <v>5.4141552534246469E-4</v>
      </c>
      <c r="P125" s="63">
        <f t="shared" si="28"/>
        <v>1.3330754488069927</v>
      </c>
      <c r="Q125" s="64">
        <f t="shared" si="28"/>
        <v>2.4363698640410911</v>
      </c>
      <c r="R125" s="64">
        <f t="shared" si="22"/>
        <v>2.1911933273224027</v>
      </c>
      <c r="S125" s="66">
        <f t="shared" si="29"/>
        <v>6.3056534742323116</v>
      </c>
    </row>
    <row r="126" spans="1:19" x14ac:dyDescent="0.25">
      <c r="A126" s="65">
        <f t="shared" si="30"/>
        <v>0.10500000000000008</v>
      </c>
      <c r="B126" s="63">
        <f t="shared" si="23"/>
        <v>0.31500000000000022</v>
      </c>
      <c r="C126" s="64">
        <f t="shared" si="24"/>
        <v>0.6537246245076398</v>
      </c>
      <c r="D126" s="28">
        <f t="shared" si="25"/>
        <v>0.53894671964941709</v>
      </c>
      <c r="E126" s="64">
        <f t="shared" si="26"/>
        <v>294.17608102843792</v>
      </c>
      <c r="F126" s="64">
        <f t="shared" si="26"/>
        <v>242.52602384223769</v>
      </c>
      <c r="G126" s="36">
        <f t="shared" si="16"/>
        <v>4450282430.8531361</v>
      </c>
      <c r="H126" s="61">
        <f t="shared" si="17"/>
        <v>3257018515.6775932</v>
      </c>
      <c r="I126" s="64">
        <f t="shared" si="31"/>
        <v>46692.075791129042</v>
      </c>
      <c r="J126" s="64">
        <f t="shared" si="31"/>
        <v>34172.427873970926</v>
      </c>
      <c r="K126" s="64">
        <f t="shared" si="27"/>
        <v>3.1865780996133322</v>
      </c>
      <c r="L126" s="64">
        <f t="shared" si="27"/>
        <v>4.3540349749286955</v>
      </c>
      <c r="M126" s="64">
        <f t="shared" si="19"/>
        <v>4.0946001137475037</v>
      </c>
      <c r="N126" s="79">
        <f t="shared" si="20"/>
        <v>2.9779737610924502E-4</v>
      </c>
      <c r="O126" s="80">
        <f t="shared" si="21"/>
        <v>5.4177345284592824E-4</v>
      </c>
      <c r="P126" s="63">
        <f t="shared" si="28"/>
        <v>1.3400881924916026</v>
      </c>
      <c r="Q126" s="64">
        <f t="shared" si="28"/>
        <v>2.437980537806677</v>
      </c>
      <c r="R126" s="64">
        <f t="shared" si="22"/>
        <v>2.1940044610699938</v>
      </c>
      <c r="S126" s="66">
        <f t="shared" si="29"/>
        <v>6.2886045748174979</v>
      </c>
    </row>
    <row r="127" spans="1:19" x14ac:dyDescent="0.25">
      <c r="A127" s="65">
        <f t="shared" si="30"/>
        <v>0.10600000000000008</v>
      </c>
      <c r="B127" s="63">
        <f t="shared" si="23"/>
        <v>0.31800000000000023</v>
      </c>
      <c r="C127" s="64">
        <f t="shared" si="24"/>
        <v>0.65445152818811658</v>
      </c>
      <c r="D127" s="28">
        <f t="shared" si="25"/>
        <v>0.5405592582926354</v>
      </c>
      <c r="E127" s="64">
        <f t="shared" si="26"/>
        <v>294.50318768465246</v>
      </c>
      <c r="F127" s="64">
        <f t="shared" si="26"/>
        <v>243.25166623168593</v>
      </c>
      <c r="G127" s="36">
        <f t="shared" si="16"/>
        <v>4460095630.5395746</v>
      </c>
      <c r="H127" s="61">
        <f t="shared" si="17"/>
        <v>3274390930.6157103</v>
      </c>
      <c r="I127" s="64">
        <f t="shared" si="31"/>
        <v>46795.035248339227</v>
      </c>
      <c r="J127" s="64">
        <f t="shared" si="31"/>
        <v>34354.698129301665</v>
      </c>
      <c r="K127" s="64">
        <f t="shared" si="27"/>
        <v>3.1795669209754087</v>
      </c>
      <c r="L127" s="64">
        <f t="shared" si="27"/>
        <v>4.3309344643780774</v>
      </c>
      <c r="M127" s="64">
        <f t="shared" si="19"/>
        <v>4.0750750102885958</v>
      </c>
      <c r="N127" s="79">
        <f t="shared" si="20"/>
        <v>2.9934237763822513E-4</v>
      </c>
      <c r="O127" s="80">
        <f t="shared" si="21"/>
        <v>5.4212866800267857E-4</v>
      </c>
      <c r="P127" s="63">
        <f t="shared" si="28"/>
        <v>1.347040699372013</v>
      </c>
      <c r="Q127" s="64">
        <f t="shared" si="28"/>
        <v>2.4395790060120537</v>
      </c>
      <c r="R127" s="64">
        <f t="shared" si="22"/>
        <v>2.1967927156476001</v>
      </c>
      <c r="S127" s="66">
        <f t="shared" si="29"/>
        <v>6.2718677259361959</v>
      </c>
    </row>
    <row r="128" spans="1:19" x14ac:dyDescent="0.25">
      <c r="A128" s="65">
        <f t="shared" si="30"/>
        <v>0.10700000000000008</v>
      </c>
      <c r="B128" s="63">
        <f t="shared" si="23"/>
        <v>0.32100000000000023</v>
      </c>
      <c r="C128" s="64">
        <f t="shared" si="24"/>
        <v>0.65517538641908268</v>
      </c>
      <c r="D128" s="28">
        <f t="shared" si="25"/>
        <v>0.54215757541714249</v>
      </c>
      <c r="E128" s="64">
        <f t="shared" si="26"/>
        <v>294.82892388858721</v>
      </c>
      <c r="F128" s="64">
        <f t="shared" si="26"/>
        <v>243.97090893771411</v>
      </c>
      <c r="G128" s="36">
        <f t="shared" si="16"/>
        <v>4469867716.6576157</v>
      </c>
      <c r="H128" s="61">
        <f t="shared" si="17"/>
        <v>3291642361.3825321</v>
      </c>
      <c r="I128" s="64">
        <f t="shared" si="31"/>
        <v>46897.563344645583</v>
      </c>
      <c r="J128" s="64">
        <f t="shared" si="31"/>
        <v>34535.69902652235</v>
      </c>
      <c r="K128" s="64">
        <f t="shared" si="27"/>
        <v>3.1726157081567257</v>
      </c>
      <c r="L128" s="64">
        <f t="shared" si="27"/>
        <v>4.3082361248061929</v>
      </c>
      <c r="M128" s="64">
        <f t="shared" si="19"/>
        <v>4.0558760322174221</v>
      </c>
      <c r="N128" s="79">
        <f t="shared" si="20"/>
        <v>3.0087416494357753E-4</v>
      </c>
      <c r="O128" s="80">
        <f t="shared" si="21"/>
        <v>5.4248121034839141E-4</v>
      </c>
      <c r="P128" s="63">
        <f t="shared" si="28"/>
        <v>1.3539337422460989</v>
      </c>
      <c r="Q128" s="64">
        <f t="shared" si="28"/>
        <v>2.4411654465677612</v>
      </c>
      <c r="R128" s="64">
        <f t="shared" si="22"/>
        <v>2.1995584011629474</v>
      </c>
      <c r="S128" s="66">
        <f t="shared" si="29"/>
        <v>6.2554344333803691</v>
      </c>
    </row>
    <row r="129" spans="1:19" x14ac:dyDescent="0.25">
      <c r="A129" s="65">
        <f t="shared" si="30"/>
        <v>0.10800000000000008</v>
      </c>
      <c r="B129" s="63">
        <f t="shared" si="23"/>
        <v>0.32400000000000023</v>
      </c>
      <c r="C129" s="64">
        <f t="shared" si="24"/>
        <v>0.655896218299439</v>
      </c>
      <c r="D129" s="28">
        <f t="shared" si="25"/>
        <v>0.54374189710996457</v>
      </c>
      <c r="E129" s="64">
        <f t="shared" si="26"/>
        <v>295.15329823474752</v>
      </c>
      <c r="F129" s="64">
        <f t="shared" si="26"/>
        <v>244.68385369948405</v>
      </c>
      <c r="G129" s="36">
        <f t="shared" si="16"/>
        <v>4479598947.042428</v>
      </c>
      <c r="H129" s="61">
        <f t="shared" si="17"/>
        <v>3308774288.3594837</v>
      </c>
      <c r="I129" s="64">
        <f t="shared" si="31"/>
        <v>46999.662785238055</v>
      </c>
      <c r="J129" s="64">
        <f t="shared" si="31"/>
        <v>34715.446097699256</v>
      </c>
      <c r="K129" s="64">
        <f t="shared" si="27"/>
        <v>3.1657236951119128</v>
      </c>
      <c r="L129" s="64">
        <f t="shared" si="27"/>
        <v>4.2859292581972177</v>
      </c>
      <c r="M129" s="64">
        <f t="shared" si="19"/>
        <v>4.0369946886227055</v>
      </c>
      <c r="N129" s="79">
        <f t="shared" si="20"/>
        <v>3.0239290683304996E-4</v>
      </c>
      <c r="O129" s="80">
        <f t="shared" si="21"/>
        <v>5.4283111850685897E-4</v>
      </c>
      <c r="P129" s="63">
        <f t="shared" si="28"/>
        <v>1.3607680807487248</v>
      </c>
      <c r="Q129" s="64">
        <f t="shared" si="28"/>
        <v>2.4427400332808658</v>
      </c>
      <c r="R129" s="64">
        <f t="shared" si="22"/>
        <v>2.2023018216070565</v>
      </c>
      <c r="S129" s="66">
        <f t="shared" si="29"/>
        <v>6.2392965102297619</v>
      </c>
    </row>
    <row r="130" spans="1:19" x14ac:dyDescent="0.25">
      <c r="A130" s="65">
        <f t="shared" si="30"/>
        <v>0.10900000000000008</v>
      </c>
      <c r="B130" s="63">
        <f t="shared" si="23"/>
        <v>0.32700000000000023</v>
      </c>
      <c r="C130" s="64">
        <f t="shared" si="24"/>
        <v>0.65661404276872104</v>
      </c>
      <c r="D130" s="28">
        <f t="shared" si="25"/>
        <v>0.54531244402450219</v>
      </c>
      <c r="E130" s="64">
        <f t="shared" si="26"/>
        <v>295.47631924592446</v>
      </c>
      <c r="F130" s="64">
        <f t="shared" si="26"/>
        <v>245.39059981102599</v>
      </c>
      <c r="G130" s="36">
        <f t="shared" si="16"/>
        <v>4489289577.3777332</v>
      </c>
      <c r="H130" s="61">
        <f t="shared" si="17"/>
        <v>3325788164.1940336</v>
      </c>
      <c r="I130" s="64">
        <f t="shared" si="31"/>
        <v>47101.33625273373</v>
      </c>
      <c r="J130" s="64">
        <f t="shared" si="31"/>
        <v>34893.954583915795</v>
      </c>
      <c r="K130" s="64">
        <f t="shared" si="27"/>
        <v>3.1588901287882698</v>
      </c>
      <c r="L130" s="64">
        <f t="shared" si="27"/>
        <v>4.2640035477687235</v>
      </c>
      <c r="M130" s="64">
        <f t="shared" si="19"/>
        <v>4.0184227879952896</v>
      </c>
      <c r="N130" s="79">
        <f t="shared" si="20"/>
        <v>3.0389876925128928E-4</v>
      </c>
      <c r="O130" s="80">
        <f t="shared" si="21"/>
        <v>5.4317843021918272E-4</v>
      </c>
      <c r="P130" s="63">
        <f t="shared" si="28"/>
        <v>1.3675444616308017</v>
      </c>
      <c r="Q130" s="64">
        <f t="shared" si="28"/>
        <v>2.4443029359863222</v>
      </c>
      <c r="R130" s="64">
        <f t="shared" si="22"/>
        <v>2.2050232750184287</v>
      </c>
      <c r="S130" s="66">
        <f t="shared" si="29"/>
        <v>6.2234460630137178</v>
      </c>
    </row>
    <row r="131" spans="1:19" x14ac:dyDescent="0.25">
      <c r="A131" s="65">
        <f t="shared" si="30"/>
        <v>0.11000000000000008</v>
      </c>
      <c r="B131" s="63">
        <f t="shared" si="23"/>
        <v>0.33000000000000024</v>
      </c>
      <c r="C131" s="64">
        <f t="shared" si="24"/>
        <v>0.65732887860875522</v>
      </c>
      <c r="D131" s="28">
        <f t="shared" si="25"/>
        <v>0.54686943155751533</v>
      </c>
      <c r="E131" s="64">
        <f t="shared" si="26"/>
        <v>295.79799537393984</v>
      </c>
      <c r="F131" s="64">
        <f t="shared" si="26"/>
        <v>246.0912442008819</v>
      </c>
      <c r="G131" s="36">
        <f t="shared" si="16"/>
        <v>4498939861.2181959</v>
      </c>
      <c r="H131" s="61">
        <f t="shared" si="17"/>
        <v>3342685414.5246496</v>
      </c>
      <c r="I131" s="64">
        <f t="shared" si="31"/>
        <v>47202.586407411749</v>
      </c>
      <c r="J131" s="64">
        <f t="shared" si="31"/>
        <v>35071.239442878687</v>
      </c>
      <c r="K131" s="64">
        <f t="shared" si="27"/>
        <v>3.1521142688514838</v>
      </c>
      <c r="L131" s="64">
        <f t="shared" si="27"/>
        <v>4.2424490410107101</v>
      </c>
      <c r="M131" s="64">
        <f t="shared" si="19"/>
        <v>4.0001524249753269</v>
      </c>
      <c r="N131" s="79">
        <f t="shared" si="20"/>
        <v>3.0539191534028861E-4</v>
      </c>
      <c r="O131" s="80">
        <f t="shared" si="21"/>
        <v>5.4352318237177206E-4</v>
      </c>
      <c r="P131" s="63">
        <f t="shared" si="28"/>
        <v>1.3742636190312989</v>
      </c>
      <c r="Q131" s="64">
        <f t="shared" si="28"/>
        <v>2.4458543206729741</v>
      </c>
      <c r="R131" s="64">
        <f t="shared" si="22"/>
        <v>2.2077230536414909</v>
      </c>
      <c r="S131" s="66">
        <f t="shared" si="29"/>
        <v>6.2078754786168178</v>
      </c>
    </row>
    <row r="132" spans="1:19" x14ac:dyDescent="0.25">
      <c r="A132" s="65">
        <f t="shared" si="30"/>
        <v>0.11100000000000008</v>
      </c>
      <c r="B132" s="63">
        <f t="shared" si="23"/>
        <v>0.33300000000000024</v>
      </c>
      <c r="C132" s="64">
        <f t="shared" si="24"/>
        <v>0.65804074444529936</v>
      </c>
      <c r="D132" s="28">
        <f t="shared" si="25"/>
        <v>0.54841307001881945</v>
      </c>
      <c r="E132" s="64">
        <f t="shared" si="26"/>
        <v>296.11833500038472</v>
      </c>
      <c r="F132" s="64">
        <f t="shared" si="26"/>
        <v>246.78588150846875</v>
      </c>
      <c r="G132" s="36">
        <f t="shared" si="16"/>
        <v>4508550050.0115414</v>
      </c>
      <c r="H132" s="61">
        <f t="shared" si="17"/>
        <v>3359467438.6810756</v>
      </c>
      <c r="I132" s="64">
        <f t="shared" si="31"/>
        <v>47303.41588744543</v>
      </c>
      <c r="J132" s="64">
        <f t="shared" si="31"/>
        <v>35247.315356265193</v>
      </c>
      <c r="K132" s="64">
        <f t="shared" si="27"/>
        <v>3.145395387418243</v>
      </c>
      <c r="L132" s="64">
        <f t="shared" si="27"/>
        <v>4.2212561336263779</v>
      </c>
      <c r="M132" s="64">
        <f t="shared" si="19"/>
        <v>3.9821759678023478</v>
      </c>
      <c r="N132" s="79">
        <f t="shared" si="20"/>
        <v>3.0687250549830324E-4</v>
      </c>
      <c r="O132" s="80">
        <f t="shared" si="21"/>
        <v>5.4386541102320564E-4</v>
      </c>
      <c r="P132" s="63">
        <f t="shared" si="28"/>
        <v>1.3809262747423645</v>
      </c>
      <c r="Q132" s="64">
        <f t="shared" si="28"/>
        <v>2.4473943496044255</v>
      </c>
      <c r="R132" s="64">
        <f t="shared" si="22"/>
        <v>2.210401444079523</v>
      </c>
      <c r="S132" s="66">
        <f t="shared" si="29"/>
        <v>6.1925774118818708</v>
      </c>
    </row>
    <row r="133" spans="1:19" x14ac:dyDescent="0.25">
      <c r="A133" s="65">
        <f t="shared" si="30"/>
        <v>0.11200000000000009</v>
      </c>
      <c r="B133" s="63">
        <f t="shared" si="23"/>
        <v>0.33600000000000024</v>
      </c>
      <c r="C133" s="64">
        <f t="shared" si="24"/>
        <v>0.65874965874965874</v>
      </c>
      <c r="D133" s="28">
        <f t="shared" si="25"/>
        <v>0.54994356479405626</v>
      </c>
      <c r="E133" s="64">
        <f t="shared" si="26"/>
        <v>296.43734643734643</v>
      </c>
      <c r="F133" s="64">
        <f t="shared" si="26"/>
        <v>247.47460415732533</v>
      </c>
      <c r="G133" s="36">
        <f t="shared" si="16"/>
        <v>4518120393.1203938</v>
      </c>
      <c r="H133" s="61">
        <f t="shared" si="17"/>
        <v>3376135610.3609486</v>
      </c>
      <c r="I133" s="64">
        <f t="shared" si="31"/>
        <v>47403.827309131309</v>
      </c>
      <c r="J133" s="64">
        <f t="shared" si="31"/>
        <v>35422.196736822196</v>
      </c>
      <c r="K133" s="64">
        <f t="shared" si="27"/>
        <v>3.1387327687955886</v>
      </c>
      <c r="L133" s="64">
        <f t="shared" si="27"/>
        <v>4.200415554319056</v>
      </c>
      <c r="M133" s="64">
        <f t="shared" si="19"/>
        <v>3.9644860464249518</v>
      </c>
      <c r="N133" s="79">
        <f t="shared" si="20"/>
        <v>3.0834069743729205E-4</v>
      </c>
      <c r="O133" s="80">
        <f t="shared" si="21"/>
        <v>5.4420515143001498E-4</v>
      </c>
      <c r="P133" s="63">
        <f t="shared" si="28"/>
        <v>1.3875331384678142</v>
      </c>
      <c r="Q133" s="64">
        <f t="shared" si="28"/>
        <v>2.4489231814350676</v>
      </c>
      <c r="R133" s="64">
        <f t="shared" si="22"/>
        <v>2.2130587274423448</v>
      </c>
      <c r="S133" s="66">
        <f t="shared" si="29"/>
        <v>6.1775447738672966</v>
      </c>
    </row>
    <row r="134" spans="1:19" x14ac:dyDescent="0.25">
      <c r="A134" s="65">
        <f t="shared" si="30"/>
        <v>0.11300000000000009</v>
      </c>
      <c r="B134" s="63">
        <f t="shared" si="23"/>
        <v>0.33900000000000025</v>
      </c>
      <c r="C134" s="64">
        <f t="shared" si="24"/>
        <v>0.65945563984028477</v>
      </c>
      <c r="D134" s="28">
        <f t="shared" si="25"/>
        <v>0.55146111650088359</v>
      </c>
      <c r="E134" s="64">
        <f t="shared" si="26"/>
        <v>296.75503792812816</v>
      </c>
      <c r="F134" s="64">
        <f t="shared" si="26"/>
        <v>248.15750242539761</v>
      </c>
      <c r="G134" s="36">
        <f t="shared" si="16"/>
        <v>4527651137.8438435</v>
      </c>
      <c r="H134" s="61">
        <f t="shared" si="17"/>
        <v>3392691278.2837305</v>
      </c>
      <c r="I134" s="64">
        <f t="shared" si="31"/>
        <v>47503.823267115469</v>
      </c>
      <c r="J134" s="64">
        <f t="shared" si="31"/>
        <v>35595.897735227169</v>
      </c>
      <c r="K134" s="64">
        <f t="shared" si="27"/>
        <v>3.1321257092267802</v>
      </c>
      <c r="L134" s="64">
        <f t="shared" si="27"/>
        <v>4.1799183503735868</v>
      </c>
      <c r="M134" s="64">
        <f t="shared" si="19"/>
        <v>3.9470755412298519</v>
      </c>
      <c r="N134" s="79">
        <f t="shared" si="20"/>
        <v>3.0979664623891805E-4</v>
      </c>
      <c r="O134" s="80">
        <f t="shared" si="21"/>
        <v>5.4454243807144128E-4</v>
      </c>
      <c r="P134" s="63">
        <f t="shared" si="28"/>
        <v>1.3940849080751312</v>
      </c>
      <c r="Q134" s="64">
        <f t="shared" si="28"/>
        <v>2.4504409713214859</v>
      </c>
      <c r="R134" s="64">
        <f t="shared" si="22"/>
        <v>2.2156951794889626</v>
      </c>
      <c r="S134" s="66">
        <f t="shared" si="29"/>
        <v>6.1627707207188145</v>
      </c>
    </row>
    <row r="135" spans="1:19" x14ac:dyDescent="0.25">
      <c r="A135" s="65">
        <f t="shared" si="30"/>
        <v>0.11400000000000009</v>
      </c>
      <c r="B135" s="63">
        <f t="shared" si="23"/>
        <v>0.34200000000000025</v>
      </c>
      <c r="C135" s="64">
        <f t="shared" si="24"/>
        <v>0.66015870588435199</v>
      </c>
      <c r="D135" s="28">
        <f t="shared" si="25"/>
        <v>0.5529659211389002</v>
      </c>
      <c r="E135" s="64">
        <f t="shared" si="26"/>
        <v>297.07141764795841</v>
      </c>
      <c r="F135" s="64">
        <f t="shared" si="26"/>
        <v>248.8346645125051</v>
      </c>
      <c r="G135" s="36">
        <f t="shared" si="16"/>
        <v>4537142529.4387522</v>
      </c>
      <c r="H135" s="61">
        <f t="shared" si="17"/>
        <v>3409135766.8229408</v>
      </c>
      <c r="I135" s="64">
        <f t="shared" si="31"/>
        <v>47603.406334617051</v>
      </c>
      <c r="J135" s="64">
        <f t="shared" si="31"/>
        <v>35768.432246721524</v>
      </c>
      <c r="K135" s="64">
        <f t="shared" si="27"/>
        <v>3.1255735166434833</v>
      </c>
      <c r="L135" s="64">
        <f t="shared" si="27"/>
        <v>4.1597558739839737</v>
      </c>
      <c r="M135" s="64">
        <f t="shared" si="19"/>
        <v>3.9299375723527534</v>
      </c>
      <c r="N135" s="79">
        <f t="shared" si="20"/>
        <v>3.1124050440915638E-4</v>
      </c>
      <c r="O135" s="80">
        <f t="shared" si="21"/>
        <v>5.4487730467321237E-4</v>
      </c>
      <c r="P135" s="63">
        <f t="shared" si="28"/>
        <v>1.4005822698412036</v>
      </c>
      <c r="Q135" s="64">
        <f t="shared" si="28"/>
        <v>2.4519478710294553</v>
      </c>
      <c r="R135" s="64">
        <f t="shared" si="22"/>
        <v>2.2183110707653992</v>
      </c>
      <c r="S135" s="66">
        <f t="shared" si="29"/>
        <v>6.1482486431181531</v>
      </c>
    </row>
    <row r="136" spans="1:19" x14ac:dyDescent="0.25">
      <c r="A136" s="65">
        <f t="shared" si="30"/>
        <v>0.11500000000000009</v>
      </c>
      <c r="B136" s="63">
        <f t="shared" si="23"/>
        <v>0.34500000000000025</v>
      </c>
      <c r="C136" s="64">
        <f t="shared" si="24"/>
        <v>0.66085887489931761</v>
      </c>
      <c r="D136" s="28">
        <f t="shared" si="25"/>
        <v>0.55445817023361355</v>
      </c>
      <c r="E136" s="64">
        <f t="shared" si="26"/>
        <v>297.3864937046929</v>
      </c>
      <c r="F136" s="64">
        <f t="shared" si="26"/>
        <v>249.50617660512609</v>
      </c>
      <c r="G136" s="36">
        <f t="shared" si="16"/>
        <v>4546594811.1407862</v>
      </c>
      <c r="H136" s="61">
        <f t="shared" si="17"/>
        <v>3425470376.6175361</v>
      </c>
      <c r="I136" s="64">
        <f t="shared" si="31"/>
        <v>47702.579063648962</v>
      </c>
      <c r="J136" s="64">
        <f t="shared" si="31"/>
        <v>35939.813917525178</v>
      </c>
      <c r="K136" s="64">
        <f t="shared" si="27"/>
        <v>3.1190755104241168</v>
      </c>
      <c r="L136" s="64">
        <f t="shared" si="27"/>
        <v>4.1399197692825238</v>
      </c>
      <c r="M136" s="64">
        <f t="shared" si="19"/>
        <v>3.9130654895362111</v>
      </c>
      <c r="N136" s="79">
        <f t="shared" si="20"/>
        <v>3.1267242193154537E-4</v>
      </c>
      <c r="O136" s="80">
        <f t="shared" si="21"/>
        <v>5.4520978423039346E-4</v>
      </c>
      <c r="P136" s="63">
        <f t="shared" si="28"/>
        <v>1.4070258986919542</v>
      </c>
      <c r="Q136" s="64">
        <f t="shared" si="28"/>
        <v>2.4534440290367709</v>
      </c>
      <c r="R136" s="64">
        <f t="shared" si="22"/>
        <v>2.2209066667379229</v>
      </c>
      <c r="S136" s="66">
        <f t="shared" si="29"/>
        <v>6.1339721562741341</v>
      </c>
    </row>
    <row r="137" spans="1:19" x14ac:dyDescent="0.25">
      <c r="A137" s="65">
        <f t="shared" si="30"/>
        <v>0.11600000000000009</v>
      </c>
      <c r="B137" s="63">
        <f t="shared" si="23"/>
        <v>0.34800000000000025</v>
      </c>
      <c r="C137" s="64">
        <f t="shared" si="24"/>
        <v>0.661556164754459</v>
      </c>
      <c r="D137" s="28">
        <f t="shared" si="25"/>
        <v>0.5559380509747337</v>
      </c>
      <c r="E137" s="64">
        <f t="shared" si="26"/>
        <v>297.70027413950658</v>
      </c>
      <c r="F137" s="64">
        <f t="shared" si="26"/>
        <v>250.17212293863017</v>
      </c>
      <c r="G137" s="36">
        <f t="shared" si="16"/>
        <v>4556008224.1851969</v>
      </c>
      <c r="H137" s="61">
        <f t="shared" si="17"/>
        <v>3441696385.1633215</v>
      </c>
      <c r="I137" s="64">
        <f t="shared" si="31"/>
        <v>47801.343985235872</v>
      </c>
      <c r="J137" s="64">
        <f t="shared" si="31"/>
        <v>36110.056151041601</v>
      </c>
      <c r="K137" s="64">
        <f t="shared" si="27"/>
        <v>3.1126310211581698</v>
      </c>
      <c r="L137" s="64">
        <f t="shared" si="27"/>
        <v>4.1204019600286843</v>
      </c>
      <c r="M137" s="64">
        <f t="shared" si="19"/>
        <v>3.8964528625019033</v>
      </c>
      <c r="N137" s="79">
        <f t="shared" si="20"/>
        <v>3.140925463191237E-4</v>
      </c>
      <c r="O137" s="80">
        <f t="shared" si="21"/>
        <v>5.455399090293474E-4</v>
      </c>
      <c r="P137" s="63">
        <f t="shared" si="28"/>
        <v>1.4134164584360567</v>
      </c>
      <c r="Q137" s="64">
        <f t="shared" si="28"/>
        <v>2.4549295906320636</v>
      </c>
      <c r="R137" s="64">
        <f t="shared" si="22"/>
        <v>2.2234822279218398</v>
      </c>
      <c r="S137" s="66">
        <f t="shared" si="29"/>
        <v>6.1199350904237431</v>
      </c>
    </row>
    <row r="138" spans="1:19" x14ac:dyDescent="0.25">
      <c r="A138" s="65">
        <f t="shared" si="30"/>
        <v>0.11700000000000009</v>
      </c>
      <c r="B138" s="63">
        <f t="shared" si="23"/>
        <v>0.35100000000000026</v>
      </c>
      <c r="C138" s="64">
        <f t="shared" si="24"/>
        <v>0.66225059317239576</v>
      </c>
      <c r="D138" s="28">
        <f t="shared" si="25"/>
        <v>0.55740574634906404</v>
      </c>
      <c r="E138" s="64">
        <f t="shared" si="26"/>
        <v>298.01276692757807</v>
      </c>
      <c r="F138" s="64">
        <f t="shared" si="26"/>
        <v>250.83258585707881</v>
      </c>
      <c r="G138" s="36">
        <f t="shared" si="16"/>
        <v>4565383007.827343</v>
      </c>
      <c r="H138" s="61">
        <f t="shared" si="17"/>
        <v>3457815047.3851871</v>
      </c>
      <c r="I138" s="64">
        <f t="shared" si="31"/>
        <v>47899.703609629549</v>
      </c>
      <c r="J138" s="64">
        <f t="shared" si="31"/>
        <v>36279.17211386167</v>
      </c>
      <c r="K138" s="64">
        <f t="shared" si="27"/>
        <v>3.1062393904163108</v>
      </c>
      <c r="L138" s="64">
        <f t="shared" si="27"/>
        <v>4.1011946379186606</v>
      </c>
      <c r="M138" s="64">
        <f t="shared" si="19"/>
        <v>3.8800934718070272</v>
      </c>
      <c r="N138" s="79">
        <f t="shared" si="20"/>
        <v>3.1550102266508833E-4</v>
      </c>
      <c r="O138" s="80">
        <f t="shared" si="21"/>
        <v>5.4586771066885353E-4</v>
      </c>
      <c r="P138" s="63">
        <f t="shared" si="28"/>
        <v>1.4197546019928975</v>
      </c>
      <c r="Q138" s="64">
        <f t="shared" si="28"/>
        <v>2.4564046980098411</v>
      </c>
      <c r="R138" s="64">
        <f t="shared" si="22"/>
        <v>2.2260380100060759</v>
      </c>
      <c r="S138" s="66">
        <f t="shared" si="29"/>
        <v>6.1061314818131027</v>
      </c>
    </row>
    <row r="139" spans="1:19" x14ac:dyDescent="0.25">
      <c r="A139" s="65">
        <f t="shared" si="30"/>
        <v>0.11800000000000009</v>
      </c>
      <c r="B139" s="63">
        <f t="shared" si="23"/>
        <v>0.35400000000000026</v>
      </c>
      <c r="C139" s="64">
        <f t="shared" si="24"/>
        <v>0.66294217773058961</v>
      </c>
      <c r="D139" s="28">
        <f t="shared" si="25"/>
        <v>0.55886143526824505</v>
      </c>
      <c r="E139" s="64">
        <f t="shared" si="26"/>
        <v>298.32397997876535</v>
      </c>
      <c r="F139" s="64">
        <f t="shared" si="26"/>
        <v>251.48764587071028</v>
      </c>
      <c r="G139" s="36">
        <f t="shared" si="16"/>
        <v>4574719399.3629618</v>
      </c>
      <c r="H139" s="61">
        <f t="shared" si="17"/>
        <v>3473827596.1909332</v>
      </c>
      <c r="I139" s="64">
        <f t="shared" si="31"/>
        <v>47997.66042652155</v>
      </c>
      <c r="J139" s="64">
        <f t="shared" si="31"/>
        <v>36447.174741574381</v>
      </c>
      <c r="K139" s="64">
        <f t="shared" si="27"/>
        <v>3.0998999705261365</v>
      </c>
      <c r="L139" s="64">
        <f t="shared" si="27"/>
        <v>4.0822902514794643</v>
      </c>
      <c r="M139" s="64">
        <f t="shared" si="19"/>
        <v>3.8639813001565027</v>
      </c>
      <c r="N139" s="79">
        <f t="shared" si="20"/>
        <v>3.1689799369221164E-4</v>
      </c>
      <c r="O139" s="80">
        <f t="shared" si="21"/>
        <v>5.4619322008042051E-4</v>
      </c>
      <c r="P139" s="63">
        <f t="shared" si="28"/>
        <v>1.4260409716149525</v>
      </c>
      <c r="Q139" s="64">
        <f t="shared" si="28"/>
        <v>2.4578694903618921</v>
      </c>
      <c r="R139" s="64">
        <f t="shared" si="22"/>
        <v>2.2285742639736834</v>
      </c>
      <c r="S139" s="66">
        <f t="shared" si="29"/>
        <v>6.0925555641301861</v>
      </c>
    </row>
    <row r="140" spans="1:19" x14ac:dyDescent="0.25">
      <c r="A140" s="65">
        <f t="shared" si="30"/>
        <v>0.11900000000000009</v>
      </c>
      <c r="B140" s="63">
        <f t="shared" si="23"/>
        <v>0.35700000000000026</v>
      </c>
      <c r="C140" s="64">
        <f t="shared" si="24"/>
        <v>0.66363093586282873</v>
      </c>
      <c r="D140" s="28">
        <f t="shared" si="25"/>
        <v>0.56030529269158813</v>
      </c>
      <c r="E140" s="64">
        <f t="shared" si="26"/>
        <v>298.63392113827291</v>
      </c>
      <c r="F140" s="64">
        <f t="shared" si="26"/>
        <v>252.13738171121466</v>
      </c>
      <c r="G140" s="36">
        <f t="shared" si="16"/>
        <v>4584017634.1481876</v>
      </c>
      <c r="H140" s="61">
        <f t="shared" si="17"/>
        <v>3489735243.0074482</v>
      </c>
      <c r="I140" s="64">
        <f t="shared" si="31"/>
        <v>48095.216905253234</v>
      </c>
      <c r="J140" s="64">
        <f t="shared" si="31"/>
        <v>36614.076744392398</v>
      </c>
      <c r="K140" s="64">
        <f t="shared" si="27"/>
        <v>3.0936121243533932</v>
      </c>
      <c r="L140" s="64">
        <f t="shared" si="27"/>
        <v>4.0636814955134755</v>
      </c>
      <c r="M140" s="64">
        <f t="shared" si="19"/>
        <v>3.8481105241445683</v>
      </c>
      <c r="N140" s="79">
        <f t="shared" si="20"/>
        <v>3.182835998010524E-4</v>
      </c>
      <c r="O140" s="80">
        <f t="shared" si="21"/>
        <v>5.4651646754783143E-4</v>
      </c>
      <c r="P140" s="63">
        <f t="shared" si="28"/>
        <v>1.4322761991047359</v>
      </c>
      <c r="Q140" s="64">
        <f t="shared" si="28"/>
        <v>2.4593241039652414</v>
      </c>
      <c r="R140" s="64">
        <f t="shared" si="22"/>
        <v>2.2310912362184623</v>
      </c>
      <c r="S140" s="66">
        <f t="shared" si="29"/>
        <v>6.0792017603630306</v>
      </c>
    </row>
    <row r="141" spans="1:19" x14ac:dyDescent="0.25">
      <c r="A141" s="65">
        <f t="shared" si="30"/>
        <v>0.12000000000000009</v>
      </c>
      <c r="B141" s="63">
        <f t="shared" si="23"/>
        <v>0.36000000000000026</v>
      </c>
      <c r="C141" s="64">
        <f t="shared" si="24"/>
        <v>0.66431688486069151</v>
      </c>
      <c r="D141" s="28">
        <f t="shared" si="25"/>
        <v>0.5617374897442331</v>
      </c>
      <c r="E141" s="64">
        <f t="shared" si="26"/>
        <v>298.94259818731121</v>
      </c>
      <c r="F141" s="64">
        <f t="shared" si="26"/>
        <v>252.78187038490489</v>
      </c>
      <c r="G141" s="36">
        <f t="shared" si="16"/>
        <v>4593277945.6193361</v>
      </c>
      <c r="H141" s="61">
        <f t="shared" si="17"/>
        <v>3505539178.2998877</v>
      </c>
      <c r="I141" s="64">
        <f t="shared" si="31"/>
        <v>48192.375495023327</v>
      </c>
      <c r="J141" s="64">
        <f t="shared" si="31"/>
        <v>36779.890612599229</v>
      </c>
      <c r="K141" s="64">
        <f t="shared" si="27"/>
        <v>3.0873752250885107</v>
      </c>
      <c r="L141" s="64">
        <f t="shared" si="27"/>
        <v>4.0453613010618694</v>
      </c>
      <c r="M141" s="64">
        <f t="shared" si="19"/>
        <v>3.8324755064011229</v>
      </c>
      <c r="N141" s="79">
        <f t="shared" si="20"/>
        <v>3.1965797911699429E-4</v>
      </c>
      <c r="O141" s="80">
        <f t="shared" si="21"/>
        <v>5.4683748272595567E-4</v>
      </c>
      <c r="P141" s="63">
        <f t="shared" si="28"/>
        <v>1.4384609060264741</v>
      </c>
      <c r="Q141" s="64">
        <f t="shared" si="28"/>
        <v>2.4607686722668007</v>
      </c>
      <c r="R141" s="64">
        <f t="shared" si="22"/>
        <v>2.2335891686578391</v>
      </c>
      <c r="S141" s="66">
        <f t="shared" si="29"/>
        <v>6.0660646750589624</v>
      </c>
    </row>
    <row r="142" spans="1:19" x14ac:dyDescent="0.25">
      <c r="A142" s="65">
        <f t="shared" si="30"/>
        <v>0.12100000000000009</v>
      </c>
      <c r="B142" s="63">
        <f t="shared" si="23"/>
        <v>0.36300000000000027</v>
      </c>
      <c r="C142" s="64">
        <f t="shared" si="24"/>
        <v>0.66500004187499484</v>
      </c>
      <c r="D142" s="28">
        <f t="shared" si="25"/>
        <v>0.56315819383083821</v>
      </c>
      <c r="E142" s="64">
        <f t="shared" si="26"/>
        <v>299.25001884374768</v>
      </c>
      <c r="F142" s="64">
        <f t="shared" si="26"/>
        <v>253.42118722387718</v>
      </c>
      <c r="G142" s="36">
        <f t="shared" si="16"/>
        <v>4602500565.3124294</v>
      </c>
      <c r="H142" s="61">
        <f t="shared" si="17"/>
        <v>3521240572.0745687</v>
      </c>
      <c r="I142" s="64">
        <f t="shared" si="31"/>
        <v>48289.138625092834</v>
      </c>
      <c r="J142" s="64">
        <f t="shared" si="31"/>
        <v>36944.628621825592</v>
      </c>
      <c r="K142" s="64">
        <f t="shared" si="27"/>
        <v>3.0811886560383148</v>
      </c>
      <c r="L142" s="64">
        <f t="shared" si="27"/>
        <v>4.0273228258572606</v>
      </c>
      <c r="M142" s="64">
        <f t="shared" si="19"/>
        <v>3.8170707881197172</v>
      </c>
      <c r="N142" s="79">
        <f t="shared" si="20"/>
        <v>3.2102126753614715E-4</v>
      </c>
      <c r="O142" s="80">
        <f t="shared" si="21"/>
        <v>5.4715629465886451E-4</v>
      </c>
      <c r="P142" s="63">
        <f t="shared" si="28"/>
        <v>1.4445957039126622</v>
      </c>
      <c r="Q142" s="64">
        <f t="shared" si="28"/>
        <v>2.4622033259648903</v>
      </c>
      <c r="R142" s="64">
        <f t="shared" si="22"/>
        <v>2.2360682988421732</v>
      </c>
      <c r="S142" s="66">
        <f t="shared" si="29"/>
        <v>6.05313908696189</v>
      </c>
    </row>
    <row r="143" spans="1:19" x14ac:dyDescent="0.25">
      <c r="A143" s="65">
        <f t="shared" si="30"/>
        <v>0.12200000000000009</v>
      </c>
      <c r="B143" s="63">
        <f t="shared" si="23"/>
        <v>0.36600000000000027</v>
      </c>
      <c r="C143" s="64">
        <f t="shared" si="24"/>
        <v>0.66568042391722237</v>
      </c>
      <c r="D143" s="28">
        <f t="shared" si="25"/>
        <v>0.56456756874501068</v>
      </c>
      <c r="E143" s="64">
        <f t="shared" si="26"/>
        <v>299.55619076275008</v>
      </c>
      <c r="F143" s="64">
        <f t="shared" si="26"/>
        <v>254.05540593525481</v>
      </c>
      <c r="G143" s="36">
        <f t="shared" si="16"/>
        <v>4611685722.8825035</v>
      </c>
      <c r="H143" s="61">
        <f t="shared" si="17"/>
        <v>3536840574.3661876</v>
      </c>
      <c r="I143" s="64">
        <f t="shared" si="31"/>
        <v>48385.508704987544</v>
      </c>
      <c r="J143" s="64">
        <f t="shared" si="31"/>
        <v>37108.302838161209</v>
      </c>
      <c r="K143" s="64">
        <f t="shared" si="27"/>
        <v>3.0750518104227496</v>
      </c>
      <c r="L143" s="64">
        <f t="shared" si="27"/>
        <v>4.0095594452379002</v>
      </c>
      <c r="M143" s="64">
        <f t="shared" si="19"/>
        <v>3.8018910819456444</v>
      </c>
      <c r="N143" s="79">
        <f t="shared" si="20"/>
        <v>3.2237359877013952E-4</v>
      </c>
      <c r="O143" s="80">
        <f t="shared" si="21"/>
        <v>5.4747293179727478E-4</v>
      </c>
      <c r="P143" s="63">
        <f t="shared" si="28"/>
        <v>1.4506811944656277</v>
      </c>
      <c r="Q143" s="64">
        <f t="shared" si="28"/>
        <v>2.4636281930877364</v>
      </c>
      <c r="R143" s="64">
        <f t="shared" si="22"/>
        <v>2.238528860060601</v>
      </c>
      <c r="S143" s="66">
        <f t="shared" si="29"/>
        <v>6.0404199420062454</v>
      </c>
    </row>
    <row r="144" spans="1:19" x14ac:dyDescent="0.25">
      <c r="A144" s="65">
        <f t="shared" si="30"/>
        <v>0.1230000000000001</v>
      </c>
      <c r="B144" s="63">
        <f t="shared" si="23"/>
        <v>0.36900000000000027</v>
      </c>
      <c r="C144" s="64">
        <f t="shared" si="24"/>
        <v>0.66635804786093811</v>
      </c>
      <c r="D144" s="28">
        <f t="shared" si="25"/>
        <v>0.56596577477467069</v>
      </c>
      <c r="E144" s="64">
        <f t="shared" si="26"/>
        <v>299.86112153742215</v>
      </c>
      <c r="F144" s="64">
        <f t="shared" si="26"/>
        <v>254.68459864860182</v>
      </c>
      <c r="G144" s="36">
        <f t="shared" si="16"/>
        <v>4620833646.1226635</v>
      </c>
      <c r="H144" s="61">
        <f t="shared" si="17"/>
        <v>3552340315.7099562</v>
      </c>
      <c r="I144" s="64">
        <f t="shared" si="31"/>
        <v>48481.488124698015</v>
      </c>
      <c r="J144" s="64">
        <f t="shared" si="31"/>
        <v>37270.925123108507</v>
      </c>
      <c r="K144" s="64">
        <f t="shared" si="27"/>
        <v>3.0689640911764906</v>
      </c>
      <c r="L144" s="64">
        <f t="shared" si="27"/>
        <v>3.9920647434975258</v>
      </c>
      <c r="M144" s="64">
        <f t="shared" si="19"/>
        <v>3.7869312652039624</v>
      </c>
      <c r="N144" s="79">
        <f t="shared" si="20"/>
        <v>3.23715104389836E-4</v>
      </c>
      <c r="O144" s="80">
        <f t="shared" si="21"/>
        <v>5.4778742201535863E-4</v>
      </c>
      <c r="P144" s="63">
        <f t="shared" si="28"/>
        <v>1.4567179697542618</v>
      </c>
      <c r="Q144" s="64">
        <f t="shared" si="28"/>
        <v>2.4650433990691138</v>
      </c>
      <c r="R144" s="64">
        <f t="shared" si="22"/>
        <v>2.240971081443591</v>
      </c>
      <c r="S144" s="66">
        <f t="shared" si="29"/>
        <v>6.0279023466475534</v>
      </c>
    </row>
    <row r="145" spans="1:19" x14ac:dyDescent="0.25">
      <c r="A145" s="65">
        <f t="shared" si="30"/>
        <v>0.1240000000000001</v>
      </c>
      <c r="B145" s="63">
        <f t="shared" si="23"/>
        <v>0.37200000000000027</v>
      </c>
      <c r="C145" s="64">
        <f t="shared" si="24"/>
        <v>0.66703293044317913</v>
      </c>
      <c r="D145" s="28">
        <f t="shared" si="25"/>
        <v>0.56735296880352715</v>
      </c>
      <c r="E145" s="64">
        <f t="shared" si="26"/>
        <v>300.16481869943061</v>
      </c>
      <c r="F145" s="64">
        <f t="shared" si="26"/>
        <v>255.30883596158722</v>
      </c>
      <c r="G145" s="36">
        <f t="shared" si="16"/>
        <v>4629944560.9829187</v>
      </c>
      <c r="H145" s="61">
        <f t="shared" si="17"/>
        <v>3567740907.5992723</v>
      </c>
      <c r="I145" s="64">
        <f t="shared" si="31"/>
        <v>48577.07925487715</v>
      </c>
      <c r="J145" s="64">
        <f t="shared" si="31"/>
        <v>37432.507138384412</v>
      </c>
      <c r="K145" s="64">
        <f t="shared" si="27"/>
        <v>3.0629249107552989</v>
      </c>
      <c r="L145" s="64">
        <f t="shared" si="27"/>
        <v>3.9748325056465719</v>
      </c>
      <c r="M145" s="64">
        <f t="shared" si="19"/>
        <v>3.7721863734485113</v>
      </c>
      <c r="N145" s="79">
        <f t="shared" si="20"/>
        <v>3.2504591386801104E-4</v>
      </c>
      <c r="O145" s="80">
        <f t="shared" si="21"/>
        <v>5.4809979262694219E-4</v>
      </c>
      <c r="P145" s="63">
        <f t="shared" si="28"/>
        <v>1.4627066124060497</v>
      </c>
      <c r="Q145" s="64">
        <f t="shared" si="28"/>
        <v>2.46644906682124</v>
      </c>
      <c r="R145" s="64">
        <f t="shared" si="22"/>
        <v>2.2433951880623089</v>
      </c>
      <c r="S145" s="66">
        <f t="shared" si="29"/>
        <v>6.0155815615108201</v>
      </c>
    </row>
    <row r="146" spans="1:19" x14ac:dyDescent="0.25">
      <c r="A146" s="65">
        <f t="shared" si="30"/>
        <v>0.12500000000000008</v>
      </c>
      <c r="B146" s="63">
        <f t="shared" si="23"/>
        <v>0.37500000000000022</v>
      </c>
      <c r="C146" s="64">
        <f t="shared" si="24"/>
        <v>0.66770508826583597</v>
      </c>
      <c r="D146" s="28">
        <f t="shared" si="25"/>
        <v>0.56872930440884384</v>
      </c>
      <c r="E146" s="64">
        <f t="shared" si="26"/>
        <v>300.46728971962619</v>
      </c>
      <c r="F146" s="64">
        <f t="shared" si="26"/>
        <v>255.92818698397971</v>
      </c>
      <c r="G146" s="36">
        <f t="shared" si="16"/>
        <v>4639018691.5887852</v>
      </c>
      <c r="H146" s="61">
        <f t="shared" si="17"/>
        <v>3583043442.9294214</v>
      </c>
      <c r="I146" s="64">
        <f t="shared" si="31"/>
        <v>48672.284447035367</v>
      </c>
      <c r="J146" s="64">
        <f t="shared" si="31"/>
        <v>37593.060350575659</v>
      </c>
      <c r="K146" s="64">
        <f t="shared" si="27"/>
        <v>3.0569336909469915</v>
      </c>
      <c r="L146" s="64">
        <f t="shared" si="27"/>
        <v>3.9578567095620687</v>
      </c>
      <c r="M146" s="64">
        <f t="shared" si="19"/>
        <v>3.7576515943142734</v>
      </c>
      <c r="N146" s="79">
        <f t="shared" si="20"/>
        <v>3.2636615462100244E-4</v>
      </c>
      <c r="O146" s="80">
        <f t="shared" si="21"/>
        <v>5.4841007040112323E-4</v>
      </c>
      <c r="P146" s="63">
        <f t="shared" si="28"/>
        <v>1.4686476957945109</v>
      </c>
      <c r="Q146" s="64">
        <f t="shared" si="28"/>
        <v>2.4678453168050547</v>
      </c>
      <c r="R146" s="64">
        <f t="shared" si="22"/>
        <v>2.2458014010249339</v>
      </c>
      <c r="S146" s="66">
        <f t="shared" si="29"/>
        <v>6.0034529953392077</v>
      </c>
    </row>
    <row r="147" spans="1:19" x14ac:dyDescent="0.25">
      <c r="A147" s="65">
        <f t="shared" si="30"/>
        <v>0.12600000000000008</v>
      </c>
      <c r="B147" s="63">
        <f t="shared" si="23"/>
        <v>0.37800000000000022</v>
      </c>
      <c r="C147" s="64">
        <f t="shared" si="24"/>
        <v>0.66837453779701206</v>
      </c>
      <c r="D147" s="28">
        <f t="shared" si="25"/>
        <v>0.57009493195565608</v>
      </c>
      <c r="E147" s="64">
        <f t="shared" si="26"/>
        <v>300.7685420086554</v>
      </c>
      <c r="F147" s="64">
        <f t="shared" si="26"/>
        <v>256.54271938004524</v>
      </c>
      <c r="G147" s="36">
        <f t="shared" si="16"/>
        <v>4648056260.2596617</v>
      </c>
      <c r="H147" s="61">
        <f t="shared" si="17"/>
        <v>3598248996.4278927</v>
      </c>
      <c r="I147" s="64">
        <f t="shared" si="31"/>
        <v>48767.106033733449</v>
      </c>
      <c r="J147" s="64">
        <f t="shared" si="31"/>
        <v>37752.596035653645</v>
      </c>
      <c r="K147" s="64">
        <f t="shared" si="27"/>
        <v>3.0509898626868956</v>
      </c>
      <c r="L147" s="64">
        <f t="shared" si="27"/>
        <v>3.9411315185048985</v>
      </c>
      <c r="M147" s="64">
        <f t="shared" si="19"/>
        <v>3.7433222616564534</v>
      </c>
      <c r="N147" s="79">
        <f t="shared" si="20"/>
        <v>3.2767595204937964E-4</v>
      </c>
      <c r="O147" s="80">
        <f t="shared" si="21"/>
        <v>5.4871828157732831E-4</v>
      </c>
      <c r="P147" s="63">
        <f t="shared" si="28"/>
        <v>1.4745417842222084</v>
      </c>
      <c r="Q147" s="64">
        <f t="shared" si="28"/>
        <v>2.4692322670979774</v>
      </c>
      <c r="R147" s="64">
        <f t="shared" si="22"/>
        <v>2.2481899375700287</v>
      </c>
      <c r="S147" s="66">
        <f t="shared" si="29"/>
        <v>5.9915121992264826</v>
      </c>
    </row>
    <row r="148" spans="1:19" x14ac:dyDescent="0.25">
      <c r="A148" s="65">
        <f t="shared" si="30"/>
        <v>0.12700000000000009</v>
      </c>
      <c r="B148" s="63">
        <f t="shared" si="23"/>
        <v>0.38100000000000023</v>
      </c>
      <c r="C148" s="64">
        <f t="shared" si="24"/>
        <v>0.66904129537236989</v>
      </c>
      <c r="D148" s="28">
        <f t="shared" si="25"/>
        <v>0.57144999868759527</v>
      </c>
      <c r="E148" s="64">
        <f t="shared" si="26"/>
        <v>301.06858291756646</v>
      </c>
      <c r="F148" s="64">
        <f t="shared" si="26"/>
        <v>257.15249940941789</v>
      </c>
      <c r="G148" s="36">
        <f t="shared" si="16"/>
        <v>4657057487.5269938</v>
      </c>
      <c r="H148" s="61">
        <f t="shared" si="17"/>
        <v>3613358625.0717525</v>
      </c>
      <c r="I148" s="64">
        <f t="shared" si="31"/>
        <v>48861.546328773082</v>
      </c>
      <c r="J148" s="64">
        <f t="shared" si="31"/>
        <v>37911.125283353482</v>
      </c>
      <c r="K148" s="64">
        <f t="shared" si="27"/>
        <v>3.0450928658776597</v>
      </c>
      <c r="L148" s="64">
        <f t="shared" si="27"/>
        <v>3.9246512739844586</v>
      </c>
      <c r="M148" s="64">
        <f t="shared" si="19"/>
        <v>3.7291938499607258</v>
      </c>
      <c r="N148" s="79">
        <f t="shared" si="20"/>
        <v>3.2897542957764794E-4</v>
      </c>
      <c r="O148" s="80">
        <f t="shared" si="21"/>
        <v>5.490244518798422E-4</v>
      </c>
      <c r="P148" s="63">
        <f t="shared" si="28"/>
        <v>1.4803894330994156</v>
      </c>
      <c r="Q148" s="64">
        <f t="shared" si="28"/>
        <v>2.4706100334592898</v>
      </c>
      <c r="R148" s="64">
        <f t="shared" si="22"/>
        <v>2.2505610111570955</v>
      </c>
      <c r="S148" s="66">
        <f t="shared" si="29"/>
        <v>5.9797548611178213</v>
      </c>
    </row>
    <row r="149" spans="1:19" x14ac:dyDescent="0.25">
      <c r="A149" s="65">
        <f t="shared" si="30"/>
        <v>0.12800000000000009</v>
      </c>
      <c r="B149" s="63">
        <f t="shared" si="23"/>
        <v>0.38400000000000023</v>
      </c>
      <c r="C149" s="64">
        <f t="shared" si="24"/>
        <v>0.66970537719645917</v>
      </c>
      <c r="D149" s="28">
        <f t="shared" si="25"/>
        <v>0.57279464881446751</v>
      </c>
      <c r="E149" s="64">
        <f t="shared" si="26"/>
        <v>301.36741973840662</v>
      </c>
      <c r="F149" s="64">
        <f t="shared" si="26"/>
        <v>257.7575919665104</v>
      </c>
      <c r="G149" s="36">
        <f t="shared" si="16"/>
        <v>4666022592.1522007</v>
      </c>
      <c r="H149" s="61">
        <f t="shared" si="17"/>
        <v>3628373368.4926071</v>
      </c>
      <c r="I149" s="64">
        <f t="shared" si="31"/>
        <v>48955.607627384925</v>
      </c>
      <c r="J149" s="64">
        <f t="shared" si="31"/>
        <v>38068.659001422806</v>
      </c>
      <c r="K149" s="64">
        <f t="shared" si="27"/>
        <v>3.0392421492133259</v>
      </c>
      <c r="L149" s="64">
        <f t="shared" si="27"/>
        <v>3.9084104889519953</v>
      </c>
      <c r="M149" s="64">
        <f t="shared" si="19"/>
        <v>3.715261969010069</v>
      </c>
      <c r="N149" s="79">
        <f t="shared" si="20"/>
        <v>3.3026470869302092E-4</v>
      </c>
      <c r="O149" s="80">
        <f t="shared" si="21"/>
        <v>5.4932860653182322E-4</v>
      </c>
      <c r="P149" s="63">
        <f t="shared" si="28"/>
        <v>1.4861911891185939</v>
      </c>
      <c r="Q149" s="64">
        <f t="shared" si="28"/>
        <v>2.4719787293932045</v>
      </c>
      <c r="R149" s="64">
        <f t="shared" si="22"/>
        <v>2.2529148315544023</v>
      </c>
      <c r="S149" s="66">
        <f t="shared" si="29"/>
        <v>5.9681768005644713</v>
      </c>
    </row>
    <row r="150" spans="1:19" x14ac:dyDescent="0.25">
      <c r="A150" s="65">
        <f t="shared" si="30"/>
        <v>0.12900000000000009</v>
      </c>
      <c r="B150" s="63">
        <f t="shared" si="23"/>
        <v>0.38700000000000023</v>
      </c>
      <c r="C150" s="64">
        <f t="shared" si="24"/>
        <v>0.67036679934402987</v>
      </c>
      <c r="D150" s="28">
        <f t="shared" si="25"/>
        <v>0.57412902359672824</v>
      </c>
      <c r="E150" s="64">
        <f t="shared" si="26"/>
        <v>301.66505970481342</v>
      </c>
      <c r="F150" s="64">
        <f t="shared" si="26"/>
        <v>258.3580606185277</v>
      </c>
      <c r="G150" s="36">
        <f t="shared" si="16"/>
        <v>4674951791.1444044</v>
      </c>
      <c r="H150" s="61">
        <f t="shared" si="17"/>
        <v>3643294249.369576</v>
      </c>
      <c r="I150" s="64">
        <f t="shared" si="31"/>
        <v>49049.292206414706</v>
      </c>
      <c r="J150" s="64">
        <f t="shared" si="31"/>
        <v>38225.207919744891</v>
      </c>
      <c r="K150" s="64">
        <f t="shared" si="27"/>
        <v>3.0334371700075025</v>
      </c>
      <c r="L150" s="64">
        <f t="shared" si="27"/>
        <v>3.892403841305009</v>
      </c>
      <c r="M150" s="64">
        <f t="shared" si="19"/>
        <v>3.7015223587944521</v>
      </c>
      <c r="N150" s="79">
        <f t="shared" si="20"/>
        <v>3.3154390898328074E-4</v>
      </c>
      <c r="O150" s="80">
        <f t="shared" si="21"/>
        <v>5.4963077026883185E-4</v>
      </c>
      <c r="P150" s="63">
        <f t="shared" si="28"/>
        <v>1.4919475904247632</v>
      </c>
      <c r="Q150" s="64">
        <f t="shared" si="28"/>
        <v>2.4733384662097433</v>
      </c>
      <c r="R150" s="64">
        <f t="shared" si="22"/>
        <v>2.255251604924192</v>
      </c>
      <c r="S150" s="66">
        <f t="shared" si="29"/>
        <v>5.9567739637186445</v>
      </c>
    </row>
    <row r="151" spans="1:19" x14ac:dyDescent="0.25">
      <c r="A151" s="65">
        <f t="shared" si="30"/>
        <v>0.13000000000000009</v>
      </c>
      <c r="B151" s="63">
        <f t="shared" si="23"/>
        <v>0.39000000000000024</v>
      </c>
      <c r="C151" s="64">
        <f t="shared" si="24"/>
        <v>0.6710255777613291</v>
      </c>
      <c r="D151" s="28">
        <f t="shared" si="25"/>
        <v>0.57545326142698394</v>
      </c>
      <c r="E151" s="64">
        <f t="shared" si="26"/>
        <v>301.96150999259811</v>
      </c>
      <c r="F151" s="64">
        <f t="shared" si="26"/>
        <v>258.9539676421428</v>
      </c>
      <c r="G151" s="36">
        <f t="shared" si="16"/>
        <v>4683845299.7779427</v>
      </c>
      <c r="H151" s="61">
        <f t="shared" si="17"/>
        <v>3658122273.8107305</v>
      </c>
      <c r="I151" s="64">
        <f t="shared" si="31"/>
        <v>49142.602324506835</v>
      </c>
      <c r="J151" s="64">
        <f t="shared" si="31"/>
        <v>38380.782594340621</v>
      </c>
      <c r="K151" s="64">
        <f t="shared" si="27"/>
        <v>3.0276773940255683</v>
      </c>
      <c r="L151" s="64">
        <f t="shared" si="27"/>
        <v>3.8766261676862461</v>
      </c>
      <c r="M151" s="64">
        <f t="shared" si="19"/>
        <v>3.6879708846505399</v>
      </c>
      <c r="N151" s="79">
        <f t="shared" si="20"/>
        <v>3.3281314817375511E-4</v>
      </c>
      <c r="O151" s="80">
        <f t="shared" si="21"/>
        <v>5.4993096735189196E-4</v>
      </c>
      <c r="P151" s="63">
        <f t="shared" si="28"/>
        <v>1.4976591667818979</v>
      </c>
      <c r="Q151" s="64">
        <f t="shared" si="28"/>
        <v>2.4746893530835137</v>
      </c>
      <c r="R151" s="64">
        <f t="shared" si="22"/>
        <v>2.2575715339053768</v>
      </c>
      <c r="S151" s="66">
        <f t="shared" si="29"/>
        <v>5.9455424185559167</v>
      </c>
    </row>
    <row r="152" spans="1:19" x14ac:dyDescent="0.25">
      <c r="A152" s="65">
        <f t="shared" si="30"/>
        <v>0.13100000000000009</v>
      </c>
      <c r="B152" s="63">
        <f t="shared" si="23"/>
        <v>0.39300000000000024</v>
      </c>
      <c r="C152" s="64">
        <f t="shared" si="24"/>
        <v>0.67168172826738248</v>
      </c>
      <c r="D152" s="28">
        <f t="shared" si="25"/>
        <v>0.57676749790864823</v>
      </c>
      <c r="E152" s="64">
        <f t="shared" si="26"/>
        <v>302.25677772032213</v>
      </c>
      <c r="F152" s="64">
        <f t="shared" si="26"/>
        <v>259.5453740588917</v>
      </c>
      <c r="G152" s="36">
        <f t="shared" si="16"/>
        <v>4692703331.609663</v>
      </c>
      <c r="H152" s="61">
        <f t="shared" si="17"/>
        <v>3672858431.7234216</v>
      </c>
      <c r="I152" s="64">
        <f t="shared" si="31"/>
        <v>49235.54022228597</v>
      </c>
      <c r="J152" s="64">
        <f t="shared" si="31"/>
        <v>38535.393411253994</v>
      </c>
      <c r="K152" s="64">
        <f t="shared" si="27"/>
        <v>3.0219622953207748</v>
      </c>
      <c r="L152" s="64">
        <f t="shared" si="27"/>
        <v>3.8610724575617064</v>
      </c>
      <c r="M152" s="64">
        <f t="shared" si="19"/>
        <v>3.674603532619277</v>
      </c>
      <c r="N152" s="79">
        <f t="shared" si="20"/>
        <v>3.3407254216343539E-4</v>
      </c>
      <c r="O152" s="80">
        <f t="shared" si="21"/>
        <v>5.5022922158010448E-4</v>
      </c>
      <c r="P152" s="63">
        <f t="shared" si="28"/>
        <v>1.5033264397354591</v>
      </c>
      <c r="Q152" s="64">
        <f t="shared" si="28"/>
        <v>2.47603149711047</v>
      </c>
      <c r="R152" s="64">
        <f t="shared" si="22"/>
        <v>2.2598748176938011</v>
      </c>
      <c r="S152" s="66">
        <f t="shared" si="29"/>
        <v>5.9344783503130785</v>
      </c>
    </row>
    <row r="153" spans="1:19" x14ac:dyDescent="0.25">
      <c r="A153" s="65">
        <f t="shared" si="30"/>
        <v>0.13200000000000009</v>
      </c>
      <c r="B153" s="63">
        <f t="shared" si="23"/>
        <v>0.39600000000000024</v>
      </c>
      <c r="C153" s="64">
        <f t="shared" si="24"/>
        <v>0.67233526655526066</v>
      </c>
      <c r="D153" s="28">
        <f t="shared" si="25"/>
        <v>0.57807186593187276</v>
      </c>
      <c r="E153" s="64">
        <f t="shared" si="26"/>
        <v>302.55086994986732</v>
      </c>
      <c r="F153" s="64">
        <f t="shared" si="26"/>
        <v>260.13233966934274</v>
      </c>
      <c r="G153" s="36">
        <f t="shared" ref="G153:G161" si="32">((1/12)*(1/($B$14/$B$12)^3)+(1/($B$14/$B$12))*(C153-0.5*(1/($B$14/$B$12)))^2+B153*(1-C153)^2)*$B$11*$B$14^3</f>
        <v>4701526098.4960194</v>
      </c>
      <c r="H153" s="61">
        <f t="shared" ref="H153:H161" si="33">(B153*(1-D153)*(1-(D153/3)))*$B$11*$B$14^3</f>
        <v>3687503697.1738658</v>
      </c>
      <c r="I153" s="64">
        <f t="shared" ref="I153:J161" si="34">$F$5*G153*1000/1000000000000</f>
        <v>49328.108122536345</v>
      </c>
      <c r="J153" s="64">
        <f t="shared" si="34"/>
        <v>38689.050590324827</v>
      </c>
      <c r="K153" s="64">
        <f t="shared" si="27"/>
        <v>3.016291356074154</v>
      </c>
      <c r="L153" s="64">
        <f t="shared" si="27"/>
        <v>3.8457378475631514</v>
      </c>
      <c r="M153" s="64">
        <f t="shared" ref="M153:M161" si="35">L153*$N$9+K153*(1-$N$9)</f>
        <v>3.6614164050100406</v>
      </c>
      <c r="N153" s="79">
        <f t="shared" ref="N153:N161" si="36">B153*$B$10*10^3*$B$11*$B$14*($B$12-$B$13-E153)/G153</f>
        <v>3.353222050602543E-4</v>
      </c>
      <c r="O153" s="80">
        <f t="shared" ref="O153:O161" si="37">B153*$B$10*10^3*$B$11*$B$14*($B$12-$B$13-F153)/H153</f>
        <v>5.5052555630283112E-4</v>
      </c>
      <c r="P153" s="63">
        <f t="shared" si="28"/>
        <v>1.5089499227711443</v>
      </c>
      <c r="Q153" s="64">
        <f t="shared" si="28"/>
        <v>2.4773650033627401</v>
      </c>
      <c r="R153" s="64">
        <f t="shared" ref="R153:R161" si="38">$N$9*Q153+(1-$N$9)*P153</f>
        <v>2.2621616521201635</v>
      </c>
      <c r="S153" s="66">
        <f t="shared" si="29"/>
        <v>5.9235780571302037</v>
      </c>
    </row>
    <row r="154" spans="1:19" x14ac:dyDescent="0.25">
      <c r="A154" s="65">
        <f t="shared" si="30"/>
        <v>0.13300000000000009</v>
      </c>
      <c r="B154" s="63">
        <f t="shared" ref="B154:B161" si="39">A154*(1+$B$9)</f>
        <v>0.39900000000000024</v>
      </c>
      <c r="C154" s="64">
        <f t="shared" ref="C154:C161" si="40">(0.5*(1/($B$14/$B$12)^2)+B154)/((1/($B$14/$B$12))+B154)</f>
        <v>0.67298620819333044</v>
      </c>
      <c r="D154" s="28">
        <f t="shared" ref="D154:D161" si="41">B154*(-1+(1+(2/(B154)))^(1/2))</f>
        <v>0.57936649574686483</v>
      </c>
      <c r="E154" s="64">
        <f t="shared" ref="E154:F161" si="42">C154*$B$14</f>
        <v>302.84379368699871</v>
      </c>
      <c r="F154" s="64">
        <f t="shared" si="42"/>
        <v>260.71492308608919</v>
      </c>
      <c r="G154" s="36">
        <f t="shared" si="32"/>
        <v>4710313810.6099625</v>
      </c>
      <c r="H154" s="61">
        <f t="shared" si="33"/>
        <v>3702059028.736433</v>
      </c>
      <c r="I154" s="64">
        <f t="shared" si="34"/>
        <v>49420.308230378978</v>
      </c>
      <c r="J154" s="64">
        <f t="shared" si="34"/>
        <v>38841.764188853471</v>
      </c>
      <c r="K154" s="64">
        <f t="shared" ref="K154:L161" si="43">(5*($F$1)*$B$1^4)/(384*I154)*1000</f>
        <v>3.0106640664381121</v>
      </c>
      <c r="L154" s="64">
        <f t="shared" si="43"/>
        <v>3.8306176160812941</v>
      </c>
      <c r="M154" s="64">
        <f t="shared" si="35"/>
        <v>3.6484057161605867</v>
      </c>
      <c r="N154" s="79">
        <f t="shared" si="36"/>
        <v>3.3656224921555146E-4</v>
      </c>
      <c r="O154" s="80">
        <f t="shared" si="37"/>
        <v>5.5081999443146656E-4</v>
      </c>
      <c r="P154" s="63">
        <f t="shared" ref="P154:Q161" si="44">N154*$B$1^2/8*1000</f>
        <v>1.5145301214699816</v>
      </c>
      <c r="Q154" s="64">
        <f t="shared" si="44"/>
        <v>2.4786899749415996</v>
      </c>
      <c r="R154" s="64">
        <f t="shared" si="38"/>
        <v>2.2644322297256845</v>
      </c>
      <c r="S154" s="66">
        <f t="shared" ref="S154:S161" si="45">R154+M154</f>
        <v>5.9128379458862712</v>
      </c>
    </row>
    <row r="155" spans="1:19" x14ac:dyDescent="0.25">
      <c r="A155" s="65">
        <f t="shared" ref="A155:A161" si="46">A154+0.001</f>
        <v>0.13400000000000009</v>
      </c>
      <c r="B155" s="63">
        <f t="shared" si="39"/>
        <v>0.40200000000000025</v>
      </c>
      <c r="C155" s="64">
        <f t="shared" si="40"/>
        <v>0.67363456862649118</v>
      </c>
      <c r="D155" s="28">
        <f t="shared" si="41"/>
        <v>0.58065151503470458</v>
      </c>
      <c r="E155" s="64">
        <f t="shared" si="42"/>
        <v>303.13555588192105</v>
      </c>
      <c r="F155" s="64">
        <f t="shared" si="42"/>
        <v>261.29318176561708</v>
      </c>
      <c r="G155" s="36">
        <f t="shared" si="32"/>
        <v>4719066676.4576302</v>
      </c>
      <c r="H155" s="61">
        <f t="shared" si="33"/>
        <v>3716525369.8329234</v>
      </c>
      <c r="I155" s="64">
        <f t="shared" si="34"/>
        <v>49512.14273344681</v>
      </c>
      <c r="J155" s="64">
        <f t="shared" si="34"/>
        <v>38993.544105160523</v>
      </c>
      <c r="K155" s="64">
        <f t="shared" si="43"/>
        <v>3.0050799243836268</v>
      </c>
      <c r="L155" s="64">
        <f t="shared" si="43"/>
        <v>3.8157071780968637</v>
      </c>
      <c r="M155" s="64">
        <f t="shared" si="35"/>
        <v>3.6355677883828106</v>
      </c>
      <c r="N155" s="79">
        <f t="shared" si="36"/>
        <v>3.3779278525774442E-4</v>
      </c>
      <c r="O155" s="80">
        <f t="shared" si="37"/>
        <v>5.5111255845081758E-4</v>
      </c>
      <c r="P155" s="63">
        <f t="shared" si="44"/>
        <v>1.5200675336598497</v>
      </c>
      <c r="Q155" s="64">
        <f t="shared" si="44"/>
        <v>2.4800065130286795</v>
      </c>
      <c r="R155" s="64">
        <f t="shared" si="38"/>
        <v>2.2666867398356061</v>
      </c>
      <c r="S155" s="66">
        <f t="shared" si="45"/>
        <v>5.9022545282184167</v>
      </c>
    </row>
    <row r="156" spans="1:19" x14ac:dyDescent="0.25">
      <c r="A156" s="65">
        <f t="shared" si="46"/>
        <v>0.13500000000000009</v>
      </c>
      <c r="B156" s="63">
        <f t="shared" si="39"/>
        <v>0.40500000000000025</v>
      </c>
      <c r="C156" s="64">
        <f t="shared" si="40"/>
        <v>0.67428036317739515</v>
      </c>
      <c r="D156" s="28">
        <f t="shared" si="41"/>
        <v>0.58192704897575898</v>
      </c>
      <c r="E156" s="64">
        <f t="shared" si="42"/>
        <v>303.4261634298278</v>
      </c>
      <c r="F156" s="64">
        <f t="shared" si="42"/>
        <v>261.86717203909154</v>
      </c>
      <c r="G156" s="36">
        <f t="shared" si="32"/>
        <v>4727784902.8948336</v>
      </c>
      <c r="H156" s="61">
        <f t="shared" si="33"/>
        <v>3730903649.0622692</v>
      </c>
      <c r="I156" s="64">
        <f t="shared" si="34"/>
        <v>49603.613802057633</v>
      </c>
      <c r="J156" s="64">
        <f t="shared" si="34"/>
        <v>39144.400082045999</v>
      </c>
      <c r="K156" s="64">
        <f t="shared" si="43"/>
        <v>2.9995384355509542</v>
      </c>
      <c r="L156" s="64">
        <f t="shared" si="43"/>
        <v>3.8010020802372915</v>
      </c>
      <c r="M156" s="64">
        <f t="shared" si="35"/>
        <v>3.622899048084772</v>
      </c>
      <c r="N156" s="79">
        <f t="shared" si="36"/>
        <v>3.3901392212523152E-4</v>
      </c>
      <c r="O156" s="80">
        <f t="shared" si="37"/>
        <v>5.5140327043010171E-4</v>
      </c>
      <c r="P156" s="63">
        <f t="shared" si="44"/>
        <v>1.5255626495635419</v>
      </c>
      <c r="Q156" s="64">
        <f t="shared" si="44"/>
        <v>2.4813147169354579</v>
      </c>
      <c r="R156" s="64">
        <f t="shared" si="38"/>
        <v>2.2689253686305877</v>
      </c>
      <c r="S156" s="66">
        <f t="shared" si="45"/>
        <v>5.8918244167153597</v>
      </c>
    </row>
    <row r="157" spans="1:19" x14ac:dyDescent="0.25">
      <c r="A157" s="65">
        <f t="shared" si="46"/>
        <v>0.13600000000000009</v>
      </c>
      <c r="B157" s="63">
        <f t="shared" si="39"/>
        <v>0.40800000000000025</v>
      </c>
      <c r="C157" s="64">
        <f t="shared" si="40"/>
        <v>0.67492360704765619</v>
      </c>
      <c r="D157" s="28">
        <f t="shared" si="41"/>
        <v>0.58319322031579701</v>
      </c>
      <c r="E157" s="64">
        <f t="shared" si="42"/>
        <v>303.71562317144526</v>
      </c>
      <c r="F157" s="64">
        <f t="shared" si="42"/>
        <v>262.43694914210863</v>
      </c>
      <c r="G157" s="36">
        <f t="shared" si="32"/>
        <v>4736468695.1433592</v>
      </c>
      <c r="H157" s="61">
        <f t="shared" si="33"/>
        <v>3745194780.5209212</v>
      </c>
      <c r="I157" s="64">
        <f t="shared" si="34"/>
        <v>49694.723589385183</v>
      </c>
      <c r="J157" s="64">
        <f t="shared" si="34"/>
        <v>39294.341710150817</v>
      </c>
      <c r="K157" s="64">
        <f t="shared" si="43"/>
        <v>2.9940391131037267</v>
      </c>
      <c r="L157" s="64">
        <f t="shared" si="43"/>
        <v>3.7864979960476504</v>
      </c>
      <c r="M157" s="64">
        <f t="shared" si="35"/>
        <v>3.6103960220601117</v>
      </c>
      <c r="N157" s="79">
        <f t="shared" si="36"/>
        <v>3.4022576709853789E-4</v>
      </c>
      <c r="O157" s="80">
        <f t="shared" si="37"/>
        <v>5.5169215203358386E-4</v>
      </c>
      <c r="P157" s="63">
        <f t="shared" si="44"/>
        <v>1.5310159519434205</v>
      </c>
      <c r="Q157" s="64">
        <f t="shared" si="44"/>
        <v>2.4826146841511276</v>
      </c>
      <c r="R157" s="64">
        <f t="shared" si="38"/>
        <v>2.2711482992160819</v>
      </c>
      <c r="S157" s="66">
        <f t="shared" si="45"/>
        <v>5.8815443212761931</v>
      </c>
    </row>
    <row r="158" spans="1:19" x14ac:dyDescent="0.25">
      <c r="A158" s="65">
        <f t="shared" si="46"/>
        <v>0.13700000000000009</v>
      </c>
      <c r="B158" s="63">
        <f t="shared" si="39"/>
        <v>0.41100000000000025</v>
      </c>
      <c r="C158" s="64">
        <f t="shared" si="40"/>
        <v>0.67556431531904193</v>
      </c>
      <c r="D158" s="28">
        <f t="shared" si="41"/>
        <v>0.58445014942989493</v>
      </c>
      <c r="E158" s="64">
        <f t="shared" si="42"/>
        <v>304.00394189356888</v>
      </c>
      <c r="F158" s="64">
        <f t="shared" si="42"/>
        <v>263.00256724345275</v>
      </c>
      <c r="G158" s="36">
        <f t="shared" si="32"/>
        <v>4745118256.807066</v>
      </c>
      <c r="H158" s="61">
        <f t="shared" si="33"/>
        <v>3759399664.1143017</v>
      </c>
      <c r="I158" s="64">
        <f t="shared" si="34"/>
        <v>49785.474231628003</v>
      </c>
      <c r="J158" s="64">
        <f t="shared" si="34"/>
        <v>39443.378431224519</v>
      </c>
      <c r="K158" s="64">
        <f t="shared" si="43"/>
        <v>2.9885814775863841</v>
      </c>
      <c r="L158" s="64">
        <f t="shared" si="43"/>
        <v>3.7721907214649959</v>
      </c>
      <c r="M158" s="64">
        <f t="shared" si="35"/>
        <v>3.5980553339364154</v>
      </c>
      <c r="N158" s="79">
        <f t="shared" si="36"/>
        <v>3.4142842583173588E-4</v>
      </c>
      <c r="O158" s="80">
        <f t="shared" si="37"/>
        <v>5.519792245308649E-4</v>
      </c>
      <c r="P158" s="63">
        <f t="shared" si="44"/>
        <v>1.5364279162428114</v>
      </c>
      <c r="Q158" s="64">
        <f t="shared" si="44"/>
        <v>2.4839065103888918</v>
      </c>
      <c r="R158" s="64">
        <f t="shared" si="38"/>
        <v>2.2733557116897627</v>
      </c>
      <c r="S158" s="66">
        <f t="shared" si="45"/>
        <v>5.8714110456261785</v>
      </c>
    </row>
    <row r="159" spans="1:19" x14ac:dyDescent="0.25">
      <c r="A159" s="65">
        <f t="shared" si="46"/>
        <v>0.13800000000000009</v>
      </c>
      <c r="B159" s="63">
        <f t="shared" si="39"/>
        <v>0.41400000000000026</v>
      </c>
      <c r="C159" s="64">
        <f t="shared" si="40"/>
        <v>0.67620250295465223</v>
      </c>
      <c r="D159" s="28">
        <f t="shared" si="41"/>
        <v>0.58569795438422301</v>
      </c>
      <c r="E159" s="64">
        <f t="shared" si="42"/>
        <v>304.29112632959351</v>
      </c>
      <c r="F159" s="64">
        <f t="shared" si="42"/>
        <v>263.56407947290035</v>
      </c>
      <c r="G159" s="36">
        <f t="shared" si="32"/>
        <v>4753733789.887805</v>
      </c>
      <c r="H159" s="61">
        <f t="shared" si="33"/>
        <v>3773519185.8596039</v>
      </c>
      <c r="I159" s="64">
        <f t="shared" si="34"/>
        <v>49875.867848176458</v>
      </c>
      <c r="J159" s="64">
        <f t="shared" si="34"/>
        <v>39591.519541302288</v>
      </c>
      <c r="K159" s="64">
        <f t="shared" si="43"/>
        <v>2.9831650567848231</v>
      </c>
      <c r="L159" s="64">
        <f t="shared" si="43"/>
        <v>3.7580761704859675</v>
      </c>
      <c r="M159" s="64">
        <f t="shared" si="35"/>
        <v>3.5858737007746022</v>
      </c>
      <c r="N159" s="79">
        <f t="shared" si="36"/>
        <v>3.4262200238315102E-4</v>
      </c>
      <c r="O159" s="80">
        <f t="shared" si="37"/>
        <v>5.5226450880683489E-4</v>
      </c>
      <c r="P159" s="63">
        <f t="shared" si="44"/>
        <v>1.5417990107241795</v>
      </c>
      <c r="Q159" s="64">
        <f t="shared" si="44"/>
        <v>2.4851902896307569</v>
      </c>
      <c r="R159" s="64">
        <f t="shared" si="38"/>
        <v>2.275547783207073</v>
      </c>
      <c r="S159" s="66">
        <f t="shared" si="45"/>
        <v>5.8614214839816752</v>
      </c>
    </row>
    <row r="160" spans="1:19" x14ac:dyDescent="0.25">
      <c r="A160" s="65">
        <f t="shared" si="46"/>
        <v>0.1390000000000001</v>
      </c>
      <c r="B160" s="63">
        <f t="shared" si="39"/>
        <v>0.41700000000000026</v>
      </c>
      <c r="C160" s="64">
        <f t="shared" si="40"/>
        <v>0.67683818480008406</v>
      </c>
      <c r="D160" s="28">
        <f t="shared" si="41"/>
        <v>0.58693675099579867</v>
      </c>
      <c r="E160" s="64">
        <f t="shared" si="42"/>
        <v>304.57718316003781</v>
      </c>
      <c r="F160" s="64">
        <f t="shared" si="42"/>
        <v>264.12153794810939</v>
      </c>
      <c r="G160" s="36">
        <f t="shared" si="32"/>
        <v>4762315494.8011341</v>
      </c>
      <c r="H160" s="61">
        <f t="shared" si="33"/>
        <v>3787554218.1802306</v>
      </c>
      <c r="I160" s="64">
        <f t="shared" si="34"/>
        <v>49965.906541777622</v>
      </c>
      <c r="J160" s="64">
        <f t="shared" si="34"/>
        <v>39738.774193794088</v>
      </c>
      <c r="K160" s="64">
        <f t="shared" si="43"/>
        <v>2.9777893855902069</v>
      </c>
      <c r="L160" s="64">
        <f t="shared" si="43"/>
        <v>3.7441503710180757</v>
      </c>
      <c r="M160" s="64">
        <f t="shared" si="35"/>
        <v>3.5738479298118828</v>
      </c>
      <c r="N160" s="79">
        <f t="shared" si="36"/>
        <v>3.4380659924537548E-4</v>
      </c>
      <c r="O160" s="80">
        <f t="shared" si="37"/>
        <v>5.5254802537130351E-4</v>
      </c>
      <c r="P160" s="63">
        <f t="shared" si="44"/>
        <v>1.5471296966041896</v>
      </c>
      <c r="Q160" s="64">
        <f t="shared" si="44"/>
        <v>2.4864661141708662</v>
      </c>
      <c r="R160" s="64">
        <f t="shared" si="38"/>
        <v>2.277724688044938</v>
      </c>
      <c r="S160" s="66">
        <f t="shared" si="45"/>
        <v>5.8515726178568208</v>
      </c>
    </row>
    <row r="161" spans="1:19" ht="15.75" thickBot="1" x14ac:dyDescent="0.3">
      <c r="A161" s="67">
        <f t="shared" si="46"/>
        <v>0.1400000000000001</v>
      </c>
      <c r="B161" s="68">
        <f t="shared" si="39"/>
        <v>0.42000000000000026</v>
      </c>
      <c r="C161" s="69">
        <f t="shared" si="40"/>
        <v>0.67747137558458315</v>
      </c>
      <c r="D161" s="112">
        <f t="shared" si="41"/>
        <v>0.58816665289028502</v>
      </c>
      <c r="E161" s="69">
        <f t="shared" si="42"/>
        <v>304.8621190130624</v>
      </c>
      <c r="F161" s="69">
        <f t="shared" si="42"/>
        <v>264.67499380062827</v>
      </c>
      <c r="G161" s="70">
        <f t="shared" si="32"/>
        <v>4770863570.3918724</v>
      </c>
      <c r="H161" s="71">
        <f t="shared" si="33"/>
        <v>3801505620.1921825</v>
      </c>
      <c r="I161" s="69">
        <f t="shared" si="34"/>
        <v>50055.592398698514</v>
      </c>
      <c r="J161" s="69">
        <f t="shared" si="34"/>
        <v>39885.151402489515</v>
      </c>
      <c r="K161" s="69">
        <f t="shared" si="43"/>
        <v>2.9724540058658113</v>
      </c>
      <c r="L161" s="69">
        <f t="shared" si="43"/>
        <v>3.7304094609055629</v>
      </c>
      <c r="M161" s="69">
        <f t="shared" si="35"/>
        <v>3.5619749153411737</v>
      </c>
      <c r="N161" s="84">
        <f t="shared" si="36"/>
        <v>3.4498231737460568E-4</v>
      </c>
      <c r="O161" s="85">
        <f t="shared" si="37"/>
        <v>5.5282979436832515E-4</v>
      </c>
      <c r="P161" s="68">
        <f t="shared" si="44"/>
        <v>1.5524204281857255</v>
      </c>
      <c r="Q161" s="69">
        <f t="shared" si="44"/>
        <v>2.487734074657463</v>
      </c>
      <c r="R161" s="69">
        <f t="shared" si="38"/>
        <v>2.2798865976637437</v>
      </c>
      <c r="S161" s="73">
        <f t="shared" si="45"/>
        <v>5.8418615130049174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1"/>
  <sheetViews>
    <sheetView workbookViewId="0">
      <selection activeCell="F19" sqref="F19"/>
    </sheetView>
  </sheetViews>
  <sheetFormatPr baseColWidth="10" defaultRowHeight="15" x14ac:dyDescent="0.25"/>
  <cols>
    <col min="2" max="2" width="12.5703125" bestFit="1" customWidth="1"/>
    <col min="6" max="6" width="14.5703125" bestFit="1" customWidth="1"/>
    <col min="13" max="13" width="12.85546875" customWidth="1"/>
    <col min="14" max="14" width="12.5703125" bestFit="1" customWidth="1"/>
  </cols>
  <sheetData>
    <row r="1" spans="1:15" ht="15.75" thickBot="1" x14ac:dyDescent="0.3">
      <c r="A1" s="26" t="s">
        <v>0</v>
      </c>
      <c r="B1" s="4">
        <v>6</v>
      </c>
      <c r="C1" s="1" t="s">
        <v>15</v>
      </c>
      <c r="E1" s="7" t="s">
        <v>32</v>
      </c>
      <c r="F1" s="12">
        <f>B3+B4*B5</f>
        <v>8.8170634750517145</v>
      </c>
      <c r="G1" s="13" t="s">
        <v>17</v>
      </c>
      <c r="I1" s="22" t="s">
        <v>59</v>
      </c>
      <c r="J1" s="23">
        <f>(5*(F16)*(B1*1000)^2)/(48*F4*F11)*1000000</f>
        <v>2.8132955491570573</v>
      </c>
      <c r="K1" s="21" t="s">
        <v>12</v>
      </c>
      <c r="M1" s="48"/>
      <c r="N1" s="50"/>
      <c r="O1" s="36"/>
    </row>
    <row r="2" spans="1:15" ht="15.75" thickBot="1" x14ac:dyDescent="0.3">
      <c r="A2" s="27" t="s">
        <v>64</v>
      </c>
      <c r="B2" s="29">
        <f>F14*8/B1^2</f>
        <v>10.687349666729352</v>
      </c>
      <c r="C2" s="2" t="s">
        <v>17</v>
      </c>
      <c r="E2" s="9" t="s">
        <v>19</v>
      </c>
      <c r="F2" s="54">
        <f>B3+B4</f>
        <v>10.687349666729352</v>
      </c>
      <c r="G2" s="16" t="s">
        <v>17</v>
      </c>
      <c r="I2" s="22"/>
      <c r="J2" s="23"/>
      <c r="K2" s="21"/>
      <c r="M2" s="36"/>
      <c r="N2" s="36"/>
      <c r="O2" s="36"/>
    </row>
    <row r="3" spans="1:15" ht="15.75" thickBot="1" x14ac:dyDescent="0.3">
      <c r="A3" s="27" t="s">
        <v>60</v>
      </c>
      <c r="B3" s="29">
        <f>B2*B6</f>
        <v>8.0155122500470135</v>
      </c>
      <c r="C3" s="2" t="s">
        <v>17</v>
      </c>
      <c r="I3" s="22" t="s">
        <v>30</v>
      </c>
      <c r="J3" s="23">
        <f>J1*(1+J5)+((B10*(B1*1000)^2)/(8*B14))*J6</f>
        <v>7.0984796851233831</v>
      </c>
      <c r="K3" s="21" t="s">
        <v>12</v>
      </c>
      <c r="M3" s="36"/>
      <c r="N3" s="28"/>
      <c r="O3" s="36"/>
    </row>
    <row r="4" spans="1:15" ht="15.75" thickBot="1" x14ac:dyDescent="0.3">
      <c r="A4" s="27" t="s">
        <v>61</v>
      </c>
      <c r="B4" s="29">
        <f>B2*B7</f>
        <v>2.671837416682338</v>
      </c>
      <c r="C4" s="2" t="s">
        <v>17</v>
      </c>
      <c r="E4" s="7" t="s">
        <v>8</v>
      </c>
      <c r="F4" s="30">
        <f>22000*(($B$15+8)/10)^(0.3)</f>
        <v>31475.806210019346</v>
      </c>
      <c r="G4" s="13" t="s">
        <v>7</v>
      </c>
      <c r="M4" s="36"/>
      <c r="N4" s="28"/>
      <c r="O4" s="36"/>
    </row>
    <row r="5" spans="1:15" ht="15.75" thickBot="1" x14ac:dyDescent="0.3">
      <c r="A5" s="27" t="s">
        <v>14</v>
      </c>
      <c r="B5" s="5">
        <v>0.3</v>
      </c>
      <c r="C5" s="2"/>
      <c r="E5" s="9" t="s">
        <v>56</v>
      </c>
      <c r="F5" s="59">
        <f>0.3*B15^(2/3)</f>
        <v>2.5649639200150443</v>
      </c>
      <c r="G5" s="16" t="s">
        <v>7</v>
      </c>
      <c r="I5" s="46" t="s">
        <v>57</v>
      </c>
      <c r="J5" s="42">
        <f>0.73*B9*(F7)^(1/2)</f>
        <v>0.54628197846899551</v>
      </c>
      <c r="K5" s="43"/>
      <c r="M5" s="36"/>
      <c r="N5" s="28"/>
      <c r="O5" s="36"/>
    </row>
    <row r="6" spans="1:15" ht="15.75" thickBot="1" x14ac:dyDescent="0.3">
      <c r="A6" s="27" t="s">
        <v>62</v>
      </c>
      <c r="B6" s="5">
        <v>0.75</v>
      </c>
      <c r="C6" s="2"/>
      <c r="I6" s="47" t="s">
        <v>58</v>
      </c>
      <c r="J6" s="44">
        <f>1+(F7)^(1/2)</f>
        <v>1.3741657386773942</v>
      </c>
      <c r="K6" s="45"/>
      <c r="M6" s="36"/>
      <c r="N6" s="28"/>
      <c r="O6" s="36"/>
    </row>
    <row r="7" spans="1:15" x14ac:dyDescent="0.25">
      <c r="A7" s="27" t="s">
        <v>63</v>
      </c>
      <c r="B7" s="5">
        <v>0.25</v>
      </c>
      <c r="C7" s="2"/>
      <c r="E7" s="7" t="s">
        <v>65</v>
      </c>
      <c r="F7" s="51">
        <v>0.14000000000000001</v>
      </c>
      <c r="M7" s="36"/>
      <c r="N7" s="28"/>
      <c r="O7" s="36"/>
    </row>
    <row r="8" spans="1:15" ht="15.75" thickBot="1" x14ac:dyDescent="0.3">
      <c r="A8" s="27" t="s">
        <v>67</v>
      </c>
      <c r="B8" s="5">
        <v>1.5</v>
      </c>
      <c r="C8" s="2"/>
      <c r="E8" s="9" t="s">
        <v>75</v>
      </c>
      <c r="F8" s="52">
        <f>F7*(-1+(1+(2/(F7))^(1/2)))</f>
        <v>0.52915026221291817</v>
      </c>
      <c r="M8" s="36"/>
      <c r="N8" s="28"/>
      <c r="O8" s="36"/>
    </row>
    <row r="9" spans="1:15" ht="15.75" thickBot="1" x14ac:dyDescent="0.3">
      <c r="A9" s="27" t="s">
        <v>34</v>
      </c>
      <c r="B9" s="5">
        <v>2</v>
      </c>
      <c r="C9" s="37"/>
      <c r="E9" s="36"/>
      <c r="F9" s="28"/>
    </row>
    <row r="10" spans="1:15" x14ac:dyDescent="0.25">
      <c r="A10" s="27" t="s">
        <v>69</v>
      </c>
      <c r="B10" s="106">
        <v>2.0000000000000001E-4</v>
      </c>
      <c r="C10" s="37"/>
      <c r="E10" s="7" t="s">
        <v>38</v>
      </c>
      <c r="F10" s="55">
        <f>(F7*(1-F8)*(1-(F8/3)))*B11*B14^3</f>
        <v>1484206211.9274788</v>
      </c>
      <c r="G10" s="13" t="s">
        <v>23</v>
      </c>
    </row>
    <row r="11" spans="1:15" x14ac:dyDescent="0.25">
      <c r="A11" s="27" t="s">
        <v>1</v>
      </c>
      <c r="B11" s="5">
        <v>300</v>
      </c>
      <c r="C11" s="2" t="s">
        <v>12</v>
      </c>
      <c r="E11" s="8" t="s">
        <v>21</v>
      </c>
      <c r="F11" s="53">
        <f>F10/(1-(B17*(F15/F14)^2*(1-(F10/F12))))</f>
        <v>1680256278.7380166</v>
      </c>
      <c r="G11" s="15" t="s">
        <v>23</v>
      </c>
    </row>
    <row r="12" spans="1:15" ht="15.75" thickBot="1" x14ac:dyDescent="0.3">
      <c r="A12" s="27" t="s">
        <v>2</v>
      </c>
      <c r="B12" s="5">
        <v>500</v>
      </c>
      <c r="C12" s="2" t="s">
        <v>12</v>
      </c>
      <c r="E12" s="9" t="s">
        <v>22</v>
      </c>
      <c r="F12" s="41">
        <f>(1/12)*B11*B12^3</f>
        <v>3125000000</v>
      </c>
      <c r="G12" s="16" t="s">
        <v>23</v>
      </c>
    </row>
    <row r="13" spans="1:15" ht="15.75" customHeight="1" thickBot="1" x14ac:dyDescent="0.3">
      <c r="A13" s="27" t="s">
        <v>24</v>
      </c>
      <c r="B13" s="5">
        <v>50</v>
      </c>
      <c r="C13" s="2" t="s">
        <v>12</v>
      </c>
    </row>
    <row r="14" spans="1:15" ht="15.75" customHeight="1" x14ac:dyDescent="0.25">
      <c r="A14" s="27" t="s">
        <v>25</v>
      </c>
      <c r="B14" s="5">
        <f>B12-B13</f>
        <v>450</v>
      </c>
      <c r="C14" s="2" t="s">
        <v>12</v>
      </c>
      <c r="E14" s="7" t="s">
        <v>20</v>
      </c>
      <c r="F14" s="12">
        <f>F15*B8</f>
        <v>48.093073500282081</v>
      </c>
      <c r="G14" s="13" t="s">
        <v>18</v>
      </c>
    </row>
    <row r="15" spans="1:15" ht="15" customHeight="1" x14ac:dyDescent="0.25">
      <c r="A15" s="27" t="s">
        <v>3</v>
      </c>
      <c r="B15" s="5">
        <v>25</v>
      </c>
      <c r="C15" s="2" t="s">
        <v>7</v>
      </c>
      <c r="E15" s="8" t="s">
        <v>16</v>
      </c>
      <c r="F15" s="14">
        <f>F5*F12/(B12/2)/1000000</f>
        <v>32.062049000188054</v>
      </c>
      <c r="G15" s="15" t="s">
        <v>18</v>
      </c>
    </row>
    <row r="16" spans="1:15" ht="15" customHeight="1" thickBot="1" x14ac:dyDescent="0.3">
      <c r="A16" s="27" t="s">
        <v>4</v>
      </c>
      <c r="B16" s="5">
        <v>500</v>
      </c>
      <c r="C16" s="2" t="s">
        <v>7</v>
      </c>
      <c r="E16" s="9" t="s">
        <v>68</v>
      </c>
      <c r="F16" s="54">
        <f>F14*((B3/(B2))+(B4/(B2))*B5)</f>
        <v>39.676785637732713</v>
      </c>
      <c r="G16" s="16" t="s">
        <v>18</v>
      </c>
    </row>
    <row r="17" spans="1:8" ht="15.75" customHeight="1" thickBot="1" x14ac:dyDescent="0.3">
      <c r="A17" s="35" t="s">
        <v>35</v>
      </c>
      <c r="B17" s="86">
        <v>0.5</v>
      </c>
      <c r="C17" s="38"/>
    </row>
    <row r="18" spans="1:8" ht="15.75" customHeight="1" x14ac:dyDescent="0.25">
      <c r="A18" s="36"/>
      <c r="B18" s="107"/>
      <c r="C18" s="108"/>
    </row>
    <row r="19" spans="1:8" x14ac:dyDescent="0.25">
      <c r="A19" s="36"/>
      <c r="B19" s="109"/>
      <c r="C19" s="108"/>
    </row>
    <row r="23" spans="1:8" ht="15.75" thickBot="1" x14ac:dyDescent="0.3"/>
    <row r="24" spans="1:8" ht="15.75" thickBot="1" x14ac:dyDescent="0.3">
      <c r="A24" s="81" t="s">
        <v>65</v>
      </c>
      <c r="B24" s="82" t="s">
        <v>75</v>
      </c>
      <c r="C24" s="82" t="s">
        <v>38</v>
      </c>
      <c r="D24" s="82" t="s">
        <v>21</v>
      </c>
      <c r="E24" s="82" t="s">
        <v>57</v>
      </c>
      <c r="F24" s="82" t="s">
        <v>58</v>
      </c>
      <c r="G24" s="82" t="s">
        <v>26</v>
      </c>
      <c r="H24" s="83" t="s">
        <v>30</v>
      </c>
    </row>
    <row r="25" spans="1:8" x14ac:dyDescent="0.25">
      <c r="A25" s="65">
        <v>4.0000000000000001E-3</v>
      </c>
      <c r="B25" s="28">
        <f t="shared" ref="B25:B88" si="0">A25*(-1+(1+(2/(A25)))^(1/2))</f>
        <v>8.5532117142397571E-2</v>
      </c>
      <c r="C25" s="61">
        <f t="shared" ref="C25:C88" si="1">(A25*(1-B25)*(1-(B25/3)))*$B$11*$B$14^3</f>
        <v>97146076.155279726</v>
      </c>
      <c r="D25" s="62">
        <f t="shared" ref="D25:D88" si="2">C25/(1-($B$17*($F$15/$F$14)^2*(1-(C25/$F$12))))</f>
        <v>123802493.21141861</v>
      </c>
      <c r="E25">
        <f t="shared" ref="E25:E88" si="3">0.73*$B$9*(A25)^(1/2)</f>
        <v>9.2338507676916662E-2</v>
      </c>
      <c r="F25">
        <f t="shared" ref="F25:F88" si="4">1+(A25)^(1/2)</f>
        <v>1.0632455532033676</v>
      </c>
      <c r="G25" s="64">
        <f t="shared" ref="G25:G88" si="5">(5*($F$16)*($B$1*1000)^2)/(48*$F$4*D25)*1000000</f>
        <v>38.182248093698924</v>
      </c>
      <c r="H25" s="66">
        <f>G25*(1+E25)+(($B$10*($B$1*1000)^2)/(8*$B$14))*F25</f>
        <v>43.834431008827615</v>
      </c>
    </row>
    <row r="26" spans="1:8" x14ac:dyDescent="0.25">
      <c r="A26" s="65">
        <f>A25+0.001</f>
        <v>5.0000000000000001E-3</v>
      </c>
      <c r="B26" s="28">
        <f t="shared" si="0"/>
        <v>9.512492197250394E-2</v>
      </c>
      <c r="C26" s="61">
        <f t="shared" si="1"/>
        <v>119763266.67793746</v>
      </c>
      <c r="D26" s="62">
        <f t="shared" si="2"/>
        <v>152313542.42363903</v>
      </c>
      <c r="E26">
        <f t="shared" si="3"/>
        <v>0.10323759005323593</v>
      </c>
      <c r="F26">
        <f t="shared" si="4"/>
        <v>1.0707106781186548</v>
      </c>
      <c r="G26" s="64">
        <f t="shared" si="5"/>
        <v>31.035044128047439</v>
      </c>
      <c r="H26" s="66">
        <f t="shared" ref="H26:H89" si="6">G26*(1+E26)+(($B$10*($B$1*1000)^2)/(8*$B$14))*F26</f>
        <v>36.380448647260195</v>
      </c>
    </row>
    <row r="27" spans="1:8" x14ac:dyDescent="0.25">
      <c r="A27" s="65">
        <f t="shared" ref="A27:A90" si="7">A26+0.001</f>
        <v>6.0000000000000001E-3</v>
      </c>
      <c r="B27" s="28">
        <f t="shared" si="0"/>
        <v>0.10370870521521981</v>
      </c>
      <c r="C27" s="61">
        <f t="shared" si="1"/>
        <v>141931962.88793972</v>
      </c>
      <c r="D27" s="62">
        <f t="shared" si="2"/>
        <v>180146259.73581058</v>
      </c>
      <c r="E27">
        <f t="shared" si="3"/>
        <v>0.11309111370925658</v>
      </c>
      <c r="F27">
        <f t="shared" si="4"/>
        <v>1.0774596669241483</v>
      </c>
      <c r="G27" s="64">
        <f t="shared" si="5"/>
        <v>26.240109105508058</v>
      </c>
      <c r="H27" s="66">
        <f t="shared" si="6"/>
        <v>31.362551601950663</v>
      </c>
    </row>
    <row r="28" spans="1:8" x14ac:dyDescent="0.25">
      <c r="A28" s="65">
        <f t="shared" si="7"/>
        <v>7.0000000000000001E-3</v>
      </c>
      <c r="B28" s="28">
        <f t="shared" si="0"/>
        <v>0.11152847759083048</v>
      </c>
      <c r="C28" s="61">
        <f t="shared" si="1"/>
        <v>163699436.22399905</v>
      </c>
      <c r="D28" s="62">
        <f t="shared" si="2"/>
        <v>207367080.92895994</v>
      </c>
      <c r="E28">
        <f t="shared" si="3"/>
        <v>0.12215236387397503</v>
      </c>
      <c r="F28">
        <f t="shared" si="4"/>
        <v>1.0836660026534075</v>
      </c>
      <c r="G28" s="64">
        <f t="shared" si="5"/>
        <v>22.795602316629338</v>
      </c>
      <c r="H28" s="66">
        <f t="shared" si="6"/>
        <v>27.747471030843489</v>
      </c>
    </row>
    <row r="29" spans="1:8" x14ac:dyDescent="0.25">
      <c r="A29" s="65">
        <f t="shared" si="7"/>
        <v>8.0000000000000002E-3</v>
      </c>
      <c r="B29" s="28">
        <f t="shared" si="0"/>
        <v>0.11874383614203887</v>
      </c>
      <c r="C29" s="61">
        <f t="shared" si="1"/>
        <v>185102194.57050538</v>
      </c>
      <c r="D29" s="62">
        <f t="shared" si="2"/>
        <v>234027933.89647481</v>
      </c>
      <c r="E29">
        <f t="shared" si="3"/>
        <v>0.13058636988598771</v>
      </c>
      <c r="F29">
        <f t="shared" si="4"/>
        <v>1.0894427190999916</v>
      </c>
      <c r="G29" s="64">
        <f t="shared" si="5"/>
        <v>20.198689240695241</v>
      </c>
      <c r="H29" s="66">
        <f t="shared" si="6"/>
        <v>25.015248183292773</v>
      </c>
    </row>
    <row r="30" spans="1:8" x14ac:dyDescent="0.25">
      <c r="A30" s="65">
        <f t="shared" si="7"/>
        <v>9.0000000000000011E-3</v>
      </c>
      <c r="B30" s="28">
        <f t="shared" si="0"/>
        <v>0.12546560898608983</v>
      </c>
      <c r="C30" s="61">
        <f t="shared" si="1"/>
        <v>206169516.50348777</v>
      </c>
      <c r="D30" s="62">
        <f t="shared" si="2"/>
        <v>260170926.77924168</v>
      </c>
      <c r="E30">
        <f t="shared" si="3"/>
        <v>0.13850776151537503</v>
      </c>
      <c r="F30">
        <f t="shared" si="4"/>
        <v>1.0948683298050514</v>
      </c>
      <c r="G30" s="64">
        <f t="shared" si="5"/>
        <v>18.169045899689749</v>
      </c>
      <c r="H30" s="66">
        <f t="shared" si="6"/>
        <v>22.875336435735978</v>
      </c>
    </row>
    <row r="31" spans="1:8" x14ac:dyDescent="0.25">
      <c r="A31" s="65">
        <f t="shared" si="7"/>
        <v>1.0000000000000002E-2</v>
      </c>
      <c r="B31" s="28">
        <f t="shared" si="0"/>
        <v>0.13177446878757826</v>
      </c>
      <c r="C31" s="61">
        <f t="shared" si="1"/>
        <v>226925547.1575624</v>
      </c>
      <c r="D31" s="62">
        <f t="shared" si="2"/>
        <v>285831142.26738501</v>
      </c>
      <c r="E31">
        <f t="shared" si="3"/>
        <v>0.14599999999999999</v>
      </c>
      <c r="F31">
        <f t="shared" si="4"/>
        <v>1.1000000000000001</v>
      </c>
      <c r="G31" s="64">
        <f t="shared" si="5"/>
        <v>16.537937304238408</v>
      </c>
      <c r="H31" s="66">
        <f t="shared" si="6"/>
        <v>21.152476150657215</v>
      </c>
    </row>
    <row r="32" spans="1:8" x14ac:dyDescent="0.25">
      <c r="A32" s="65">
        <f t="shared" si="7"/>
        <v>1.1000000000000003E-2</v>
      </c>
      <c r="B32" s="28">
        <f t="shared" si="0"/>
        <v>0.13773130134574904</v>
      </c>
      <c r="C32" s="61">
        <f t="shared" si="1"/>
        <v>247390631.21641177</v>
      </c>
      <c r="D32" s="62">
        <f t="shared" si="2"/>
        <v>311038423.72595823</v>
      </c>
      <c r="E32">
        <f t="shared" si="3"/>
        <v>0.15312609183284215</v>
      </c>
      <c r="F32">
        <f t="shared" si="4"/>
        <v>1.1048808848170151</v>
      </c>
      <c r="G32" s="64">
        <f t="shared" si="5"/>
        <v>15.197664178563537</v>
      </c>
      <c r="H32" s="66">
        <f t="shared" si="6"/>
        <v>19.734584868848984</v>
      </c>
    </row>
    <row r="33" spans="1:8" x14ac:dyDescent="0.25">
      <c r="A33" s="65">
        <f t="shared" si="7"/>
        <v>1.2000000000000004E-2</v>
      </c>
      <c r="B33" s="28">
        <f t="shared" si="0"/>
        <v>0.14338339679644027</v>
      </c>
      <c r="C33" s="61">
        <f t="shared" si="1"/>
        <v>267582206.85468456</v>
      </c>
      <c r="D33" s="62">
        <f t="shared" si="2"/>
        <v>335818578.96518338</v>
      </c>
      <c r="E33">
        <f t="shared" si="3"/>
        <v>0.15993498679150853</v>
      </c>
      <c r="F33">
        <f t="shared" si="4"/>
        <v>1.1095445115010332</v>
      </c>
      <c r="G33" s="64">
        <f t="shared" si="5"/>
        <v>14.076223909299996</v>
      </c>
      <c r="H33" s="66">
        <f t="shared" si="6"/>
        <v>18.546593617310272</v>
      </c>
    </row>
    <row r="34" spans="1:8" x14ac:dyDescent="0.25">
      <c r="A34" s="65">
        <f t="shared" si="7"/>
        <v>1.3000000000000005E-2</v>
      </c>
      <c r="B34" s="28">
        <f t="shared" si="0"/>
        <v>0.14876835290006513</v>
      </c>
      <c r="C34" s="61">
        <f t="shared" si="1"/>
        <v>287515430.73216325</v>
      </c>
      <c r="D34" s="62">
        <f t="shared" si="2"/>
        <v>360194225.97865641</v>
      </c>
      <c r="E34">
        <f t="shared" si="3"/>
        <v>0.16646561206447416</v>
      </c>
      <c r="F34">
        <f t="shared" si="4"/>
        <v>1.1140175425099139</v>
      </c>
      <c r="G34" s="64">
        <f t="shared" si="5"/>
        <v>13.123634887742393</v>
      </c>
      <c r="H34" s="66">
        <f t="shared" si="6"/>
        <v>17.536303886860942</v>
      </c>
    </row>
    <row r="35" spans="1:8" x14ac:dyDescent="0.25">
      <c r="A35" s="65">
        <f t="shared" si="7"/>
        <v>1.4000000000000005E-2</v>
      </c>
      <c r="B35" s="28">
        <f t="shared" si="0"/>
        <v>0.15391664598841892</v>
      </c>
      <c r="C35" s="61">
        <f t="shared" si="1"/>
        <v>307203629.90097469</v>
      </c>
      <c r="D35" s="62">
        <f t="shared" si="2"/>
        <v>384185407.42994225</v>
      </c>
      <c r="E35">
        <f t="shared" si="3"/>
        <v>0.17274952966650881</v>
      </c>
      <c r="F35">
        <f t="shared" si="4"/>
        <v>1.1183215956619923</v>
      </c>
      <c r="G35" s="64">
        <f t="shared" si="5"/>
        <v>12.304104786381979</v>
      </c>
      <c r="H35" s="66">
        <f t="shared" si="6"/>
        <v>16.666276292520891</v>
      </c>
    </row>
    <row r="36" spans="1:8" x14ac:dyDescent="0.25">
      <c r="A36" s="65">
        <f t="shared" si="7"/>
        <v>1.5000000000000006E-2</v>
      </c>
      <c r="B36" s="28">
        <f t="shared" si="0"/>
        <v>0.15885338650713712</v>
      </c>
      <c r="C36" s="61">
        <f t="shared" si="1"/>
        <v>326658637.75917709</v>
      </c>
      <c r="D36" s="62">
        <f t="shared" si="2"/>
        <v>407810049.66406065</v>
      </c>
      <c r="E36">
        <f t="shared" si="3"/>
        <v>0.17881275122317203</v>
      </c>
      <c r="F36">
        <f t="shared" si="4"/>
        <v>1.122474487139159</v>
      </c>
      <c r="G36" s="64">
        <f t="shared" si="5"/>
        <v>11.591321779124481</v>
      </c>
      <c r="H36" s="66">
        <f t="shared" si="6"/>
        <v>15.90894689104112</v>
      </c>
    </row>
    <row r="37" spans="1:8" x14ac:dyDescent="0.25">
      <c r="A37" s="65">
        <f t="shared" si="7"/>
        <v>1.6000000000000007E-2</v>
      </c>
      <c r="B37" s="28">
        <f t="shared" si="0"/>
        <v>0.16359955456514921</v>
      </c>
      <c r="C37" s="61">
        <f t="shared" si="1"/>
        <v>345891049.69582593</v>
      </c>
      <c r="D37" s="62">
        <f t="shared" si="2"/>
        <v>431084313.65397698</v>
      </c>
      <c r="E37">
        <f t="shared" si="3"/>
        <v>0.18467701535383338</v>
      </c>
      <c r="F37">
        <f t="shared" si="4"/>
        <v>1.1264911064067351</v>
      </c>
      <c r="G37" s="64">
        <f t="shared" si="5"/>
        <v>10.965505727520348</v>
      </c>
      <c r="H37" s="66">
        <f t="shared" si="6"/>
        <v>15.243564809937642</v>
      </c>
    </row>
    <row r="38" spans="1:8" x14ac:dyDescent="0.25">
      <c r="A38" s="65">
        <f t="shared" si="7"/>
        <v>1.7000000000000008E-2</v>
      </c>
      <c r="B38" s="28">
        <f t="shared" si="0"/>
        <v>0.16817289218457437</v>
      </c>
      <c r="C38" s="61">
        <f t="shared" si="1"/>
        <v>364910421.53037012</v>
      </c>
      <c r="D38" s="62">
        <f t="shared" si="2"/>
        <v>454022868.69671178</v>
      </c>
      <c r="E38">
        <f t="shared" si="3"/>
        <v>0.19036071023191739</v>
      </c>
      <c r="F38">
        <f t="shared" si="4"/>
        <v>1.130384048104053</v>
      </c>
      <c r="G38" s="64">
        <f t="shared" si="5"/>
        <v>10.411496504539615</v>
      </c>
      <c r="H38" s="66">
        <f t="shared" si="6"/>
        <v>14.654204469929006</v>
      </c>
    </row>
    <row r="39" spans="1:8" x14ac:dyDescent="0.25">
      <c r="A39" s="65">
        <f t="shared" si="7"/>
        <v>1.8000000000000009E-2</v>
      </c>
      <c r="B39" s="28">
        <f t="shared" si="0"/>
        <v>0.17258856209122314</v>
      </c>
      <c r="C39" s="61">
        <f t="shared" si="1"/>
        <v>383725426.21165627</v>
      </c>
      <c r="D39" s="62">
        <f t="shared" si="2"/>
        <v>476639109.54444164</v>
      </c>
      <c r="E39">
        <f t="shared" si="3"/>
        <v>0.19587955482898162</v>
      </c>
      <c r="F39">
        <f t="shared" si="4"/>
        <v>1.1341640786499874</v>
      </c>
      <c r="G39" s="64">
        <f t="shared" si="5"/>
        <v>9.9174772186337226</v>
      </c>
      <c r="H39" s="66">
        <f t="shared" si="6"/>
        <v>14.128436398546237</v>
      </c>
    </row>
    <row r="40" spans="1:8" x14ac:dyDescent="0.25">
      <c r="A40" s="65">
        <f t="shared" si="7"/>
        <v>1.900000000000001E-2</v>
      </c>
      <c r="B40" s="28">
        <f t="shared" si="0"/>
        <v>0.17685964362267184</v>
      </c>
      <c r="C40" s="61">
        <f t="shared" si="1"/>
        <v>402343979.42030543</v>
      </c>
      <c r="D40" s="62">
        <f t="shared" si="2"/>
        <v>498945331.24672508</v>
      </c>
      <c r="E40">
        <f t="shared" si="3"/>
        <v>0.20124711178051727</v>
      </c>
      <c r="F40">
        <f t="shared" si="4"/>
        <v>1.1378404875209023</v>
      </c>
      <c r="G40" s="64">
        <f t="shared" si="5"/>
        <v>9.4740990933921871</v>
      </c>
      <c r="H40" s="66">
        <f t="shared" si="6"/>
        <v>13.656415147701587</v>
      </c>
    </row>
    <row r="41" spans="1:8" x14ac:dyDescent="0.25">
      <c r="A41" s="65">
        <f t="shared" si="7"/>
        <v>2.0000000000000011E-2</v>
      </c>
      <c r="B41" s="28">
        <f t="shared" si="0"/>
        <v>0.18099751242241785</v>
      </c>
      <c r="C41" s="61">
        <f t="shared" si="1"/>
        <v>420773341.57849824</v>
      </c>
      <c r="D41" s="62">
        <f t="shared" si="2"/>
        <v>520952871.7967363</v>
      </c>
      <c r="E41">
        <f t="shared" si="3"/>
        <v>0.20647518010647192</v>
      </c>
      <c r="F41">
        <f t="shared" si="4"/>
        <v>1.1414213562373094</v>
      </c>
      <c r="G41" s="64">
        <f t="shared" si="5"/>
        <v>9.0738678416600624</v>
      </c>
      <c r="H41" s="66">
        <f t="shared" si="6"/>
        <v>13.230239051003766</v>
      </c>
    </row>
    <row r="42" spans="1:8" x14ac:dyDescent="0.25">
      <c r="A42" s="65">
        <f t="shared" si="7"/>
        <v>2.1000000000000012E-2</v>
      </c>
      <c r="B42" s="28">
        <f t="shared" si="0"/>
        <v>0.185012135564874</v>
      </c>
      <c r="C42" s="61">
        <f t="shared" si="1"/>
        <v>439020201.67060208</v>
      </c>
      <c r="D42" s="62">
        <f t="shared" si="2"/>
        <v>542672229.8692224</v>
      </c>
      <c r="E42">
        <f t="shared" si="3"/>
        <v>0.21157410049436587</v>
      </c>
      <c r="F42">
        <f t="shared" si="4"/>
        <v>1.1449137674618943</v>
      </c>
      <c r="G42" s="64">
        <f t="shared" si="5"/>
        <v>8.7107046394395891</v>
      </c>
      <c r="H42" s="66">
        <f t="shared" si="6"/>
        <v>12.843491673124909</v>
      </c>
    </row>
    <row r="43" spans="1:8" x14ac:dyDescent="0.25">
      <c r="A43" s="65">
        <f t="shared" si="7"/>
        <v>2.2000000000000013E-2</v>
      </c>
      <c r="B43" s="28">
        <f t="shared" si="0"/>
        <v>0.18891230405075951</v>
      </c>
      <c r="C43" s="61">
        <f t="shared" si="1"/>
        <v>457090746.83889478</v>
      </c>
      <c r="D43" s="62">
        <f t="shared" si="2"/>
        <v>564113163.01159644</v>
      </c>
      <c r="E43">
        <f t="shared" si="3"/>
        <v>0.21655299582319343</v>
      </c>
      <c r="F43">
        <f t="shared" si="4"/>
        <v>1.1483239697419134</v>
      </c>
      <c r="G43" s="64">
        <f t="shared" si="5"/>
        <v>8.3796263238758861</v>
      </c>
      <c r="H43" s="66">
        <f t="shared" si="6"/>
        <v>12.49090744767393</v>
      </c>
    </row>
    <row r="44" spans="1:8" x14ac:dyDescent="0.25">
      <c r="A44" s="65">
        <f t="shared" si="7"/>
        <v>2.3000000000000013E-2</v>
      </c>
      <c r="B44" s="28">
        <f t="shared" si="0"/>
        <v>0.1927058181876419</v>
      </c>
      <c r="C44" s="61">
        <f t="shared" si="1"/>
        <v>474990720.71159822</v>
      </c>
      <c r="D44" s="62">
        <f t="shared" si="2"/>
        <v>585284770.29862261</v>
      </c>
      <c r="E44">
        <f t="shared" si="3"/>
        <v>0.22141996296630534</v>
      </c>
      <c r="F44">
        <f t="shared" si="4"/>
        <v>1.151657508881031</v>
      </c>
      <c r="G44" s="64">
        <f t="shared" si="5"/>
        <v>8.0765086506608323</v>
      </c>
      <c r="H44" s="66">
        <f t="shared" si="6"/>
        <v>12.168123914749261</v>
      </c>
    </row>
    <row r="45" spans="1:8" x14ac:dyDescent="0.25">
      <c r="A45" s="65">
        <f t="shared" si="7"/>
        <v>2.4000000000000014E-2</v>
      </c>
      <c r="B45" s="28">
        <f t="shared" si="0"/>
        <v>0.19639963702329463</v>
      </c>
      <c r="C45" s="61">
        <f t="shared" si="1"/>
        <v>492725472.70240635</v>
      </c>
      <c r="D45" s="62">
        <f t="shared" si="2"/>
        <v>606195562.49570656</v>
      </c>
      <c r="E45">
        <f t="shared" si="3"/>
        <v>0.22618222741851321</v>
      </c>
      <c r="F45">
        <f t="shared" si="4"/>
        <v>1.1549193338482968</v>
      </c>
      <c r="G45" s="64">
        <f t="shared" si="5"/>
        <v>7.7979084686063533</v>
      </c>
      <c r="H45" s="66">
        <f t="shared" si="6"/>
        <v>11.87149544293802</v>
      </c>
    </row>
    <row r="46" spans="1:8" x14ac:dyDescent="0.25">
      <c r="A46" s="65">
        <f t="shared" si="7"/>
        <v>2.5000000000000015E-2</v>
      </c>
      <c r="B46" s="28">
        <f t="shared" si="0"/>
        <v>0.20000000000000007</v>
      </c>
      <c r="C46" s="61">
        <f t="shared" si="1"/>
        <v>510300000.0000003</v>
      </c>
      <c r="D46" s="62">
        <f t="shared" si="2"/>
        <v>626853522.07411063</v>
      </c>
      <c r="E46">
        <f t="shared" si="3"/>
        <v>0.23084626919229176</v>
      </c>
      <c r="F46">
        <f t="shared" si="4"/>
        <v>1.158113883008419</v>
      </c>
      <c r="G46" s="64">
        <f t="shared" si="5"/>
        <v>7.5409283731487111</v>
      </c>
      <c r="H46" s="66">
        <f t="shared" si="6"/>
        <v>11.597951320353225</v>
      </c>
    </row>
    <row r="47" spans="1:8" x14ac:dyDescent="0.25">
      <c r="A47" s="65">
        <f t="shared" si="7"/>
        <v>2.6000000000000016E-2</v>
      </c>
      <c r="B47" s="28">
        <f t="shared" si="0"/>
        <v>0.20351252689123533</v>
      </c>
      <c r="C47" s="61">
        <f t="shared" si="1"/>
        <v>527718983.5826239</v>
      </c>
      <c r="D47" s="62">
        <f t="shared" si="2"/>
        <v>647266154.90354443</v>
      </c>
      <c r="E47">
        <f t="shared" si="3"/>
        <v>0.23541792625031774</v>
      </c>
      <c r="F47">
        <f t="shared" si="4"/>
        <v>1.161245154965971</v>
      </c>
      <c r="G47" s="64">
        <f t="shared" si="5"/>
        <v>7.3031124439393693</v>
      </c>
      <c r="H47" s="66">
        <f t="shared" si="6"/>
        <v>11.344886340596407</v>
      </c>
    </row>
    <row r="48" spans="1:8" x14ac:dyDescent="0.25">
      <c r="A48" s="65">
        <f t="shared" si="7"/>
        <v>2.7000000000000017E-2</v>
      </c>
      <c r="B48" s="28">
        <f t="shared" si="0"/>
        <v>0.20694230057858293</v>
      </c>
      <c r="C48" s="61">
        <f t="shared" si="1"/>
        <v>544986819.30654347</v>
      </c>
      <c r="D48" s="62">
        <f t="shared" si="2"/>
        <v>667440535.06007922</v>
      </c>
      <c r="E48">
        <f t="shared" si="3"/>
        <v>0.23990248018726285</v>
      </c>
      <c r="F48">
        <f t="shared" si="4"/>
        <v>1.16431676725155</v>
      </c>
      <c r="G48" s="64">
        <f t="shared" si="5"/>
        <v>7.0823650379450811</v>
      </c>
      <c r="H48" s="66">
        <f t="shared" si="6"/>
        <v>11.110075510642764</v>
      </c>
    </row>
    <row r="49" spans="1:8" x14ac:dyDescent="0.25">
      <c r="A49" s="65">
        <f t="shared" si="7"/>
        <v>2.8000000000000018E-2</v>
      </c>
      <c r="B49" s="28">
        <f t="shared" si="0"/>
        <v>0.21029393613770375</v>
      </c>
      <c r="C49" s="61">
        <f t="shared" si="1"/>
        <v>562107644.90075004</v>
      </c>
      <c r="D49" s="62">
        <f t="shared" si="2"/>
        <v>687383343.89364469</v>
      </c>
      <c r="E49">
        <f t="shared" si="3"/>
        <v>0.24430472774795012</v>
      </c>
      <c r="F49">
        <f t="shared" si="4"/>
        <v>1.1673320053068152</v>
      </c>
      <c r="G49" s="64">
        <f t="shared" si="5"/>
        <v>6.8768868963869689</v>
      </c>
      <c r="H49" s="66">
        <f t="shared" si="6"/>
        <v>10.891606887975865</v>
      </c>
    </row>
    <row r="50" spans="1:8" x14ac:dyDescent="0.25">
      <c r="A50" s="65">
        <f t="shared" si="7"/>
        <v>2.9000000000000019E-2</v>
      </c>
      <c r="B50" s="28">
        <f t="shared" si="0"/>
        <v>0.21357163890281983</v>
      </c>
      <c r="C50" s="61">
        <f t="shared" si="1"/>
        <v>579085363.53469241</v>
      </c>
      <c r="D50" s="62">
        <f t="shared" si="2"/>
        <v>707100904.27421868</v>
      </c>
      <c r="E50">
        <f t="shared" si="3"/>
        <v>0.24862904094252555</v>
      </c>
      <c r="F50">
        <f t="shared" si="4"/>
        <v>1.1702938636592641</v>
      </c>
      <c r="G50" s="64">
        <f t="shared" si="5"/>
        <v>6.6851244028160322</v>
      </c>
      <c r="H50" s="66">
        <f t="shared" si="6"/>
        <v>10.687828198988184</v>
      </c>
    </row>
    <row r="51" spans="1:8" x14ac:dyDescent="0.25">
      <c r="A51" s="65">
        <f t="shared" si="7"/>
        <v>3.000000000000002E-2</v>
      </c>
      <c r="B51" s="28">
        <f t="shared" si="0"/>
        <v>0.21677925358506139</v>
      </c>
      <c r="C51" s="61">
        <f t="shared" si="1"/>
        <v>595923664.49780667</v>
      </c>
      <c r="D51" s="62">
        <f t="shared" si="2"/>
        <v>726599210.76135194</v>
      </c>
      <c r="E51">
        <f t="shared" si="3"/>
        <v>0.25287941790505614</v>
      </c>
      <c r="F51">
        <f t="shared" si="4"/>
        <v>1.1732050807568877</v>
      </c>
      <c r="G51" s="64">
        <f t="shared" si="5"/>
        <v>6.5057289361265802</v>
      </c>
      <c r="H51" s="66">
        <f t="shared" si="6"/>
        <v>10.497304044056126</v>
      </c>
    </row>
    <row r="52" spans="1:8" x14ac:dyDescent="0.25">
      <c r="A52" s="65">
        <f t="shared" si="7"/>
        <v>3.1000000000000021E-2</v>
      </c>
      <c r="B52" s="28">
        <f t="shared" si="0"/>
        <v>0.21992030607346238</v>
      </c>
      <c r="C52" s="61">
        <f t="shared" si="1"/>
        <v>612626041.42965209</v>
      </c>
      <c r="D52" s="62">
        <f t="shared" si="2"/>
        <v>745883956.30513215</v>
      </c>
      <c r="E52">
        <f t="shared" si="3"/>
        <v>0.2570595261802216</v>
      </c>
      <c r="F52">
        <f t="shared" si="4"/>
        <v>1.1760681686165901</v>
      </c>
      <c r="G52" s="64">
        <f t="shared" si="5"/>
        <v>6.3375240484232656</v>
      </c>
      <c r="H52" s="66">
        <f t="shared" si="6"/>
        <v>10.318781314699891</v>
      </c>
    </row>
    <row r="53" spans="1:8" x14ac:dyDescent="0.25">
      <c r="A53" s="65">
        <f t="shared" si="7"/>
        <v>3.2000000000000021E-2</v>
      </c>
      <c r="B53" s="28">
        <f t="shared" si="0"/>
        <v>0.2229980392081477</v>
      </c>
      <c r="C53" s="61">
        <f t="shared" si="1"/>
        <v>629195808.46069872</v>
      </c>
      <c r="D53" s="62">
        <f t="shared" si="2"/>
        <v>764960555.97887123</v>
      </c>
      <c r="E53">
        <f t="shared" si="3"/>
        <v>0.26117273977197553</v>
      </c>
      <c r="F53">
        <f t="shared" si="4"/>
        <v>1.1788854381999831</v>
      </c>
      <c r="G53" s="64">
        <f t="shared" si="5"/>
        <v>6.1794787632781256</v>
      </c>
      <c r="H53" s="66">
        <f t="shared" si="6"/>
        <v>10.151161038646178</v>
      </c>
    </row>
    <row r="54" spans="1:8" x14ac:dyDescent="0.25">
      <c r="A54" s="65">
        <f t="shared" si="7"/>
        <v>3.3000000000000022E-2</v>
      </c>
      <c r="B54" s="28">
        <f t="shared" si="0"/>
        <v>0.22601544355501282</v>
      </c>
      <c r="C54" s="61">
        <f t="shared" si="1"/>
        <v>645636114.5612309</v>
      </c>
      <c r="D54" s="62">
        <f t="shared" si="2"/>
        <v>783834168.15794122</v>
      </c>
      <c r="E54">
        <f t="shared" si="3"/>
        <v>0.26522217101894036</v>
      </c>
      <c r="F54">
        <f t="shared" si="4"/>
        <v>1.1816590212458495</v>
      </c>
      <c r="G54" s="64">
        <f t="shared" si="5"/>
        <v>6.0306857017036402</v>
      </c>
      <c r="H54" s="66">
        <f t="shared" si="6"/>
        <v>9.9934752987340616</v>
      </c>
    </row>
    <row r="55" spans="1:8" x14ac:dyDescent="0.25">
      <c r="A55" s="65">
        <f t="shared" si="7"/>
        <v>3.4000000000000023E-2</v>
      </c>
      <c r="B55" s="28">
        <f t="shared" si="0"/>
        <v>0.22897528400973358</v>
      </c>
      <c r="C55" s="61">
        <f t="shared" si="1"/>
        <v>661949956.34569228</v>
      </c>
      <c r="D55" s="62">
        <f t="shared" si="2"/>
        <v>802509713.49023473</v>
      </c>
      <c r="E55">
        <f t="shared" si="3"/>
        <v>0.2692106981529524</v>
      </c>
      <c r="F55">
        <f t="shared" si="4"/>
        <v>1.1843908891458579</v>
      </c>
      <c r="G55" s="64">
        <f t="shared" si="5"/>
        <v>5.8903430462644284</v>
      </c>
      <c r="H55" s="66">
        <f t="shared" si="6"/>
        <v>9.8448681884013798</v>
      </c>
    </row>
    <row r="56" spans="1:8" x14ac:dyDescent="0.25">
      <c r="A56" s="65">
        <f t="shared" si="7"/>
        <v>3.5000000000000024E-2</v>
      </c>
      <c r="B56" s="28">
        <f t="shared" si="0"/>
        <v>0.23188012290165044</v>
      </c>
      <c r="C56" s="61">
        <f t="shared" si="1"/>
        <v>678140189.53936374</v>
      </c>
      <c r="D56" s="62">
        <f t="shared" si="2"/>
        <v>820991891.94801331</v>
      </c>
      <c r="E56">
        <f t="shared" si="3"/>
        <v>0.27314098923449781</v>
      </c>
      <c r="F56">
        <f t="shared" si="4"/>
        <v>1.1870828693386972</v>
      </c>
      <c r="G56" s="64">
        <f t="shared" si="5"/>
        <v>5.757739579133613</v>
      </c>
      <c r="H56" s="66">
        <f t="shared" si="6"/>
        <v>9.704580002210184</v>
      </c>
    </row>
    <row r="57" spans="1:8" x14ac:dyDescent="0.25">
      <c r="A57" s="65">
        <f t="shared" si="7"/>
        <v>3.6000000000000025E-2</v>
      </c>
      <c r="B57" s="28">
        <f t="shared" si="0"/>
        <v>0.23473234014428351</v>
      </c>
      <c r="C57" s="61">
        <f t="shared" si="1"/>
        <v>694209539.28139973</v>
      </c>
      <c r="D57" s="62">
        <f t="shared" si="2"/>
        <v>839285198.20550764</v>
      </c>
      <c r="E57">
        <f t="shared" si="3"/>
        <v>0.27701552303075011</v>
      </c>
      <c r="F57">
        <f t="shared" si="4"/>
        <v>1.1897366596101029</v>
      </c>
      <c r="G57" s="64">
        <f t="shared" si="5"/>
        <v>5.632242199104522</v>
      </c>
      <c r="H57" s="66">
        <f t="shared" si="6"/>
        <v>9.5719340369455281</v>
      </c>
    </row>
    <row r="58" spans="1:8" x14ac:dyDescent="0.25">
      <c r="A58" s="65">
        <f t="shared" si="7"/>
        <v>3.7000000000000026E-2</v>
      </c>
      <c r="B58" s="28">
        <f t="shared" si="0"/>
        <v>0.23753415088108809</v>
      </c>
      <c r="C58" s="61">
        <f t="shared" si="1"/>
        <v>710160609.41138411</v>
      </c>
      <c r="D58" s="62">
        <f t="shared" si="2"/>
        <v>857393935.54945493</v>
      </c>
      <c r="E58">
        <f t="shared" si="3"/>
        <v>0.28083660730040172</v>
      </c>
      <c r="F58">
        <f t="shared" si="4"/>
        <v>1.1923538406167136</v>
      </c>
      <c r="G58" s="64">
        <f t="shared" si="5"/>
        <v>5.513285450739235</v>
      </c>
      <c r="H58" s="66">
        <f t="shared" si="6"/>
        <v>9.4463255130369355</v>
      </c>
    </row>
    <row r="59" spans="1:8" x14ac:dyDescent="0.25">
      <c r="A59" s="65">
        <f t="shared" si="7"/>
        <v>3.8000000000000027E-2</v>
      </c>
      <c r="B59" s="28">
        <f t="shared" si="0"/>
        <v>0.24028762099669479</v>
      </c>
      <c r="C59" s="61">
        <f t="shared" si="1"/>
        <v>725995890.86447072</v>
      </c>
      <c r="D59" s="62">
        <f t="shared" si="2"/>
        <v>875322228.49910307</v>
      </c>
      <c r="E59">
        <f t="shared" si="3"/>
        <v>0.28460639486842187</v>
      </c>
      <c r="F59">
        <f t="shared" si="4"/>
        <v>1.1949358868961792</v>
      </c>
      <c r="G59" s="64">
        <f t="shared" si="5"/>
        <v>5.4003626967434046</v>
      </c>
      <c r="H59" s="66">
        <f t="shared" si="6"/>
        <v>9.3272122286378121</v>
      </c>
    </row>
    <row r="60" spans="1:8" x14ac:dyDescent="0.25">
      <c r="A60" s="65">
        <f t="shared" si="7"/>
        <v>3.9000000000000028E-2</v>
      </c>
      <c r="B60" s="28">
        <f t="shared" si="0"/>
        <v>0.24299468080089745</v>
      </c>
      <c r="C60" s="61">
        <f t="shared" si="1"/>
        <v>741717769.28188074</v>
      </c>
      <c r="D60" s="62">
        <f t="shared" si="2"/>
        <v>893074034.28678274</v>
      </c>
      <c r="E60">
        <f t="shared" si="3"/>
        <v>0.28832689780872001</v>
      </c>
      <c r="F60">
        <f t="shared" si="4"/>
        <v>1.1974841765813151</v>
      </c>
      <c r="G60" s="64">
        <f t="shared" si="5"/>
        <v>5.2930186400413435</v>
      </c>
      <c r="H60" s="66">
        <f t="shared" si="6"/>
        <v>9.2141066377308238</v>
      </c>
    </row>
    <row r="61" spans="1:8" x14ac:dyDescent="0.25">
      <c r="A61" s="65">
        <f t="shared" si="7"/>
        <v>4.0000000000000029E-2</v>
      </c>
      <c r="B61" s="28">
        <f t="shared" si="0"/>
        <v>0.24565713714171408</v>
      </c>
      <c r="C61" s="61">
        <f t="shared" si="1"/>
        <v>757328531.92832899</v>
      </c>
      <c r="D61" s="62">
        <f t="shared" si="2"/>
        <v>910653153.32896864</v>
      </c>
      <c r="E61">
        <f t="shared" si="3"/>
        <v>0.29200000000000009</v>
      </c>
      <c r="F61">
        <f t="shared" si="4"/>
        <v>1.2000000000000002</v>
      </c>
      <c r="G61" s="64">
        <f t="shared" si="5"/>
        <v>5.1908429605022608</v>
      </c>
      <c r="H61" s="66">
        <f t="shared" si="6"/>
        <v>9.1065691049689228</v>
      </c>
    </row>
    <row r="62" spans="1:8" x14ac:dyDescent="0.25">
      <c r="A62" s="65">
        <f t="shared" si="7"/>
        <v>4.1000000000000029E-2</v>
      </c>
      <c r="B62" s="28">
        <f t="shared" si="0"/>
        <v>0.24827668416241233</v>
      </c>
      <c r="C62" s="61">
        <f t="shared" si="1"/>
        <v>772830373.99522984</v>
      </c>
      <c r="D62" s="62">
        <f t="shared" si="2"/>
        <v>928063238.79999065</v>
      </c>
      <c r="E62">
        <f t="shared" si="3"/>
        <v>0.29562746827722225</v>
      </c>
      <c r="F62">
        <f t="shared" si="4"/>
        <v>1.2024845673131659</v>
      </c>
      <c r="G62" s="64">
        <f t="shared" si="5"/>
        <v>5.0934648769507005</v>
      </c>
      <c r="H62" s="66">
        <f t="shared" si="6"/>
        <v>9.004202137908921</v>
      </c>
    </row>
    <row r="63" spans="1:8" x14ac:dyDescent="0.25">
      <c r="A63" s="65">
        <f t="shared" si="7"/>
        <v>4.200000000000003E-2</v>
      </c>
      <c r="B63" s="28">
        <f t="shared" si="0"/>
        <v>0.25085491288349604</v>
      </c>
      <c r="C63" s="61">
        <f t="shared" si="1"/>
        <v>788225404.35785639</v>
      </c>
      <c r="D63" s="62">
        <f t="shared" si="2"/>
        <v>945307805.40561187</v>
      </c>
      <c r="E63">
        <f t="shared" si="3"/>
        <v>0.29921096236602035</v>
      </c>
      <c r="F63">
        <f t="shared" si="4"/>
        <v>1.2049390153191921</v>
      </c>
      <c r="G63" s="64">
        <f t="shared" si="5"/>
        <v>5.0005484810194503</v>
      </c>
      <c r="H63" s="66">
        <f t="shared" si="6"/>
        <v>8.9066454350216056</v>
      </c>
    </row>
    <row r="64" spans="1:8" x14ac:dyDescent="0.25">
      <c r="A64" s="65">
        <f t="shared" si="7"/>
        <v>4.3000000000000031E-2</v>
      </c>
      <c r="B64" s="28">
        <f t="shared" si="0"/>
        <v>0.25339331976277746</v>
      </c>
      <c r="C64" s="61">
        <f t="shared" si="1"/>
        <v>803515650.84561241</v>
      </c>
      <c r="D64" s="62">
        <f t="shared" si="2"/>
        <v>962390237.44105268</v>
      </c>
      <c r="E64">
        <f t="shared" si="3"/>
        <v>0.30275204375858483</v>
      </c>
      <c r="F64">
        <f t="shared" si="4"/>
        <v>1.2073644135332773</v>
      </c>
      <c r="G64" s="64">
        <f t="shared" si="5"/>
        <v>4.9117887178343285</v>
      </c>
      <c r="H64" s="66">
        <f t="shared" si="6"/>
        <v>8.813571617735585</v>
      </c>
    </row>
    <row r="65" spans="1:8" x14ac:dyDescent="0.25">
      <c r="A65" s="65">
        <f t="shared" si="7"/>
        <v>4.4000000000000032E-2</v>
      </c>
      <c r="B65" s="28">
        <f t="shared" si="0"/>
        <v>0.25589331436362506</v>
      </c>
      <c r="C65" s="61">
        <f t="shared" si="1"/>
        <v>818703065.07693851</v>
      </c>
      <c r="D65" s="62">
        <f t="shared" si="2"/>
        <v>979313796.20730472</v>
      </c>
      <c r="E65">
        <f t="shared" si="3"/>
        <v>0.30625218366568435</v>
      </c>
      <c r="F65">
        <f t="shared" si="4"/>
        <v>1.2097617696340304</v>
      </c>
      <c r="G65" s="64">
        <f t="shared" si="5"/>
        <v>4.826907911155601</v>
      </c>
      <c r="H65" s="66">
        <f t="shared" si="6"/>
        <v>8.7246825385682314</v>
      </c>
    </row>
    <row r="66" spans="1:8" x14ac:dyDescent="0.25">
      <c r="A66" s="65">
        <f t="shared" si="7"/>
        <v>4.5000000000000033E-2</v>
      </c>
      <c r="B66" s="28">
        <f t="shared" si="0"/>
        <v>0.25835622624235033</v>
      </c>
      <c r="C66" s="61">
        <f t="shared" si="1"/>
        <v>833789526.90387011</v>
      </c>
      <c r="D66" s="62">
        <f t="shared" si="2"/>
        <v>996081626.8504163</v>
      </c>
      <c r="E66">
        <f t="shared" si="3"/>
        <v>0.30971277015970794</v>
      </c>
      <c r="F66">
        <f t="shared" si="4"/>
        <v>1.2121320343559643</v>
      </c>
      <c r="G66" s="64">
        <f t="shared" si="5"/>
        <v>4.745652748724714</v>
      </c>
      <c r="H66" s="66">
        <f t="shared" si="6"/>
        <v>8.6397060764602074</v>
      </c>
    </row>
    <row r="67" spans="1:8" x14ac:dyDescent="0.25">
      <c r="A67" s="65">
        <f t="shared" si="7"/>
        <v>4.6000000000000034E-2</v>
      </c>
      <c r="B67" s="28">
        <f t="shared" si="0"/>
        <v>0.26078331114974301</v>
      </c>
      <c r="C67" s="61">
        <f t="shared" si="1"/>
        <v>848776848.50571668</v>
      </c>
      <c r="D67" s="62">
        <f t="shared" si="2"/>
        <v>1012696764.6806037</v>
      </c>
      <c r="E67">
        <f t="shared" si="3"/>
        <v>0.31313511460709748</v>
      </c>
      <c r="F67">
        <f t="shared" si="4"/>
        <v>1.2144761058952722</v>
      </c>
      <c r="G67" s="64">
        <f t="shared" si="5"/>
        <v>4.6677916581551813</v>
      </c>
      <c r="H67" s="66">
        <f t="shared" si="6"/>
        <v>8.5583933457842019</v>
      </c>
    </row>
    <row r="68" spans="1:8" x14ac:dyDescent="0.25">
      <c r="A68" s="65">
        <f t="shared" si="7"/>
        <v>4.7000000000000035E-2</v>
      </c>
      <c r="B68" s="28">
        <f t="shared" si="0"/>
        <v>0.26317575662839937</v>
      </c>
      <c r="C68" s="61">
        <f t="shared" si="1"/>
        <v>863666778.1665616</v>
      </c>
      <c r="D68" s="62">
        <f t="shared" si="2"/>
        <v>1029162141.0212946</v>
      </c>
      <c r="E68">
        <f t="shared" si="3"/>
        <v>0.31652045747471058</v>
      </c>
      <c r="F68">
        <f t="shared" si="4"/>
        <v>1.216794833886788</v>
      </c>
      <c r="G68" s="64">
        <f t="shared" si="5"/>
        <v>4.5931125155128045</v>
      </c>
      <c r="H68" s="66">
        <f t="shared" si="6"/>
        <v>8.4805162579293132</v>
      </c>
    </row>
    <row r="69" spans="1:8" x14ac:dyDescent="0.25">
      <c r="A69" s="65">
        <f t="shared" si="7"/>
        <v>4.8000000000000036E-2</v>
      </c>
      <c r="B69" s="28">
        <f t="shared" si="0"/>
        <v>0.26553468707624689</v>
      </c>
      <c r="C69" s="61">
        <f t="shared" si="1"/>
        <v>878461003.76719272</v>
      </c>
      <c r="D69" s="62">
        <f t="shared" si="2"/>
        <v>1045480588.6324117</v>
      </c>
      <c r="E69">
        <f t="shared" si="3"/>
        <v>0.31986997358301711</v>
      </c>
      <c r="F69">
        <f t="shared" si="4"/>
        <v>1.2190890230020666</v>
      </c>
      <c r="G69" s="64">
        <f t="shared" si="5"/>
        <v>4.5214206383308406</v>
      </c>
      <c r="H69" s="66">
        <f t="shared" si="6"/>
        <v>8.4058653844755682</v>
      </c>
    </row>
    <row r="70" spans="1:8" x14ac:dyDescent="0.25">
      <c r="A70" s="65">
        <f t="shared" si="7"/>
        <v>4.9000000000000037E-2</v>
      </c>
      <c r="B70" s="28">
        <f t="shared" si="0"/>
        <v>0.26786116833717577</v>
      </c>
      <c r="C70" s="61">
        <f t="shared" si="1"/>
        <v>893161156.01852679</v>
      </c>
      <c r="D70" s="62">
        <f t="shared" si="2"/>
        <v>1061654846.7471689</v>
      </c>
      <c r="E70">
        <f t="shared" si="3"/>
        <v>0.32318477686920849</v>
      </c>
      <c r="F70">
        <f t="shared" si="4"/>
        <v>1.2213594362117866</v>
      </c>
      <c r="G70" s="64">
        <f t="shared" si="5"/>
        <v>4.4525370226493237</v>
      </c>
      <c r="H70" s="66">
        <f t="shared" si="6"/>
        <v>8.3342480792397087</v>
      </c>
    </row>
    <row r="71" spans="1:8" x14ac:dyDescent="0.25">
      <c r="A71" s="65">
        <f t="shared" si="7"/>
        <v>5.0000000000000037E-2</v>
      </c>
      <c r="B71" s="28">
        <f t="shared" si="0"/>
        <v>0.27015621187164252</v>
      </c>
      <c r="C71" s="61">
        <f t="shared" si="1"/>
        <v>907768811.46053052</v>
      </c>
      <c r="D71" s="62">
        <f t="shared" si="2"/>
        <v>1077687565.7572954</v>
      </c>
      <c r="E71">
        <f t="shared" si="3"/>
        <v>0.32646592471496938</v>
      </c>
      <c r="F71">
        <f t="shared" si="4"/>
        <v>1.2236067977499792</v>
      </c>
      <c r="G71" s="64">
        <f t="shared" si="5"/>
        <v>4.3862967901045975</v>
      </c>
      <c r="H71" s="66">
        <f t="shared" si="6"/>
        <v>8.2654868232603551</v>
      </c>
    </row>
    <row r="72" spans="1:8" x14ac:dyDescent="0.25">
      <c r="A72" s="65">
        <f t="shared" si="7"/>
        <v>5.1000000000000038E-2</v>
      </c>
      <c r="B72" s="28">
        <f t="shared" si="0"/>
        <v>0.27242077855326496</v>
      </c>
      <c r="C72" s="61">
        <f t="shared" si="1"/>
        <v>922285495.2479732</v>
      </c>
      <c r="D72" s="62">
        <f t="shared" si="2"/>
        <v>1093581311.5777979</v>
      </c>
      <c r="E72">
        <f t="shared" si="3"/>
        <v>0.32971442188657762</v>
      </c>
      <c r="F72">
        <f t="shared" si="4"/>
        <v>1.2258317958127245</v>
      </c>
      <c r="G72" s="64">
        <f t="shared" si="5"/>
        <v>4.3225478164003697</v>
      </c>
      <c r="H72" s="66">
        <f t="shared" si="6"/>
        <v>8.1994177623873554</v>
      </c>
    </row>
    <row r="73" spans="1:8" x14ac:dyDescent="0.25">
      <c r="A73" s="65">
        <f t="shared" si="7"/>
        <v>5.2000000000000039E-2</v>
      </c>
      <c r="B73" s="28">
        <f t="shared" si="0"/>
        <v>0.27465578213158887</v>
      </c>
      <c r="C73" s="61">
        <f t="shared" si="1"/>
        <v>936712683.74202943</v>
      </c>
      <c r="D73" s="62">
        <f t="shared" si="2"/>
        <v>1109338569.7190588</v>
      </c>
      <c r="E73">
        <f t="shared" si="3"/>
        <v>0.33293122412894843</v>
      </c>
      <c r="F73">
        <f t="shared" si="4"/>
        <v>1.2280350850198276</v>
      </c>
      <c r="G73" s="64">
        <f t="shared" si="5"/>
        <v>4.2611495168819342</v>
      </c>
      <c r="H73" s="66">
        <f t="shared" si="6"/>
        <v>8.1358894117735687</v>
      </c>
    </row>
    <row r="74" spans="1:8" x14ac:dyDescent="0.25">
      <c r="A74" s="65">
        <f t="shared" si="7"/>
        <v>5.300000000000004E-2</v>
      </c>
      <c r="B74" s="28">
        <f t="shared" si="0"/>
        <v>0.2768620923962013</v>
      </c>
      <c r="C74" s="61">
        <f t="shared" si="1"/>
        <v>951051806.92471576</v>
      </c>
      <c r="D74" s="62">
        <f t="shared" si="2"/>
        <v>1124961749.0911529</v>
      </c>
      <c r="E74">
        <f t="shared" si="3"/>
        <v>0.33611724145006316</v>
      </c>
      <c r="F74">
        <f t="shared" si="4"/>
        <v>1.2302172886644269</v>
      </c>
      <c r="G74" s="64">
        <f t="shared" si="5"/>
        <v>4.2019717685830758</v>
      </c>
      <c r="H74" s="66">
        <f t="shared" si="6"/>
        <v>8.0747615054191169</v>
      </c>
    </row>
    <row r="75" spans="1:8" x14ac:dyDescent="0.25">
      <c r="A75" s="65">
        <f t="shared" si="7"/>
        <v>5.4000000000000041E-2</v>
      </c>
      <c r="B75" s="28">
        <f t="shared" si="0"/>
        <v>0.27904053807307011</v>
      </c>
      <c r="C75" s="61">
        <f t="shared" si="1"/>
        <v>965304250.65136778</v>
      </c>
      <c r="D75" s="62">
        <f t="shared" si="2"/>
        <v>1140453185.562722</v>
      </c>
      <c r="E75">
        <f t="shared" si="3"/>
        <v>0.33927334112776986</v>
      </c>
      <c r="F75">
        <f t="shared" si="4"/>
        <v>1.2323790007724451</v>
      </c>
      <c r="G75" s="64">
        <f t="shared" si="5"/>
        <v>4.1448939511571794</v>
      </c>
      <c r="H75" s="66">
        <f t="shared" si="6"/>
        <v>8.0159039721314507</v>
      </c>
    </row>
    <row r="76" spans="1:8" x14ac:dyDescent="0.25">
      <c r="A76" s="65">
        <f t="shared" si="7"/>
        <v>5.5000000000000042E-2</v>
      </c>
      <c r="B76" s="28">
        <f t="shared" si="0"/>
        <v>0.28119190948028489</v>
      </c>
      <c r="C76" s="61">
        <f t="shared" si="1"/>
        <v>979471358.75480819</v>
      </c>
      <c r="D76" s="62">
        <f t="shared" si="2"/>
        <v>1155815145.2944922</v>
      </c>
      <c r="E76">
        <f t="shared" si="3"/>
        <v>0.34240035046711048</v>
      </c>
      <c r="F76">
        <f t="shared" si="4"/>
        <v>1.2345207879911715</v>
      </c>
      <c r="G76" s="64">
        <f t="shared" si="5"/>
        <v>4.0898040916503531</v>
      </c>
      <c r="H76" s="66">
        <f t="shared" si="6"/>
        <v>7.9591960219555986</v>
      </c>
    </row>
    <row r="77" spans="1:8" x14ac:dyDescent="0.25">
      <c r="A77" s="65">
        <f t="shared" si="7"/>
        <v>5.6000000000000043E-2</v>
      </c>
      <c r="B77" s="28">
        <f t="shared" si="0"/>
        <v>0.28331696096717601</v>
      </c>
      <c r="C77" s="61">
        <f t="shared" si="1"/>
        <v>993554435.01346743</v>
      </c>
      <c r="D77" s="62">
        <f t="shared" si="2"/>
        <v>1171049827.8655379</v>
      </c>
      <c r="E77">
        <f t="shared" si="3"/>
        <v>0.34549905933301772</v>
      </c>
      <c r="F77">
        <f t="shared" si="4"/>
        <v>1.2366431913239848</v>
      </c>
      <c r="G77" s="64">
        <f t="shared" si="5"/>
        <v>4.0365981002130615</v>
      </c>
      <c r="H77" s="66">
        <f t="shared" si="6"/>
        <v>7.9045253293900899</v>
      </c>
    </row>
    <row r="78" spans="1:8" x14ac:dyDescent="0.25">
      <c r="A78" s="65">
        <f t="shared" si="7"/>
        <v>5.7000000000000044E-2</v>
      </c>
      <c r="B78" s="28">
        <f t="shared" si="0"/>
        <v>0.28541641315801447</v>
      </c>
      <c r="C78" s="61">
        <f t="shared" si="1"/>
        <v>1007554744.994516</v>
      </c>
      <c r="D78" s="62">
        <f t="shared" si="2"/>
        <v>1186159369.2086411</v>
      </c>
      <c r="E78">
        <f t="shared" si="3"/>
        <v>0.34857022248034913</v>
      </c>
      <c r="F78">
        <f t="shared" si="4"/>
        <v>1.2387467277262665</v>
      </c>
      <c r="G78" s="64">
        <f t="shared" si="5"/>
        <v>3.9851790856489795</v>
      </c>
      <c r="H78" s="66">
        <f t="shared" si="6"/>
        <v>7.8517873016102122</v>
      </c>
    </row>
    <row r="79" spans="1:8" x14ac:dyDescent="0.25">
      <c r="A79" s="65">
        <f t="shared" si="7"/>
        <v>5.8000000000000045E-2</v>
      </c>
      <c r="B79" s="28">
        <f t="shared" si="0"/>
        <v>0.28749095501908595</v>
      </c>
      <c r="C79" s="61">
        <f t="shared" si="1"/>
        <v>1021473517.7819816</v>
      </c>
      <c r="D79" s="62">
        <f t="shared" si="2"/>
        <v>1201145844.3695323</v>
      </c>
      <c r="E79">
        <f t="shared" si="3"/>
        <v>0.35161456170073513</v>
      </c>
      <c r="F79">
        <f t="shared" si="4"/>
        <v>1.2408318915758461</v>
      </c>
      <c r="G79" s="64">
        <f t="shared" si="5"/>
        <v>3.935456741223661</v>
      </c>
      <c r="H79" s="66">
        <f t="shared" si="6"/>
        <v>7.8008844215329143</v>
      </c>
    </row>
    <row r="80" spans="1:8" x14ac:dyDescent="0.25">
      <c r="A80" s="65">
        <f t="shared" si="7"/>
        <v>5.9000000000000045E-2</v>
      </c>
      <c r="B80" s="28">
        <f t="shared" si="0"/>
        <v>0.28954124576583479</v>
      </c>
      <c r="C80" s="61">
        <f t="shared" si="1"/>
        <v>1035311947.598874</v>
      </c>
      <c r="D80" s="62">
        <f t="shared" si="2"/>
        <v>1216011270.1034248</v>
      </c>
      <c r="E80">
        <f t="shared" si="3"/>
        <v>0.3546327678035408</v>
      </c>
      <c r="F80">
        <f t="shared" si="4"/>
        <v>1.2428991560298224</v>
      </c>
      <c r="G80" s="64">
        <f t="shared" si="5"/>
        <v>3.8873467924477496</v>
      </c>
      <c r="H80" s="66">
        <f t="shared" si="6"/>
        <v>7.7517256569253563</v>
      </c>
    </row>
    <row r="81" spans="1:8" x14ac:dyDescent="0.25">
      <c r="A81" s="65">
        <f t="shared" si="7"/>
        <v>6.0000000000000046E-2</v>
      </c>
      <c r="B81" s="28">
        <f t="shared" si="0"/>
        <v>0.29156791662493897</v>
      </c>
      <c r="C81" s="61">
        <f t="shared" si="1"/>
        <v>1049071195.3314971</v>
      </c>
      <c r="D81" s="62">
        <f t="shared" si="2"/>
        <v>1230757607.3210137</v>
      </c>
      <c r="E81">
        <f t="shared" si="3"/>
        <v>0.35762550244634417</v>
      </c>
      <c r="F81">
        <f t="shared" si="4"/>
        <v>1.244948974278318</v>
      </c>
      <c r="G81" s="64">
        <f t="shared" si="5"/>
        <v>3.8407704996487766</v>
      </c>
      <c r="H81" s="66">
        <f t="shared" si="6"/>
        <v>7.7042259279234022</v>
      </c>
    </row>
    <row r="82" spans="1:8" x14ac:dyDescent="0.25">
      <c r="A82" s="65">
        <f t="shared" si="7"/>
        <v>6.1000000000000047E-2</v>
      </c>
      <c r="B82" s="28">
        <f t="shared" si="0"/>
        <v>0.29357157246457316</v>
      </c>
      <c r="C82" s="61">
        <f t="shared" si="1"/>
        <v>1062752389.9633567</v>
      </c>
      <c r="D82" s="62">
        <f t="shared" si="2"/>
        <v>1245386763.3950105</v>
      </c>
      <c r="E82">
        <f t="shared" si="3"/>
        <v>0.36059339982867139</v>
      </c>
      <c r="F82">
        <f t="shared" si="4"/>
        <v>1.2469817807045696</v>
      </c>
      <c r="G82" s="64">
        <f t="shared" si="5"/>
        <v>3.7956542090832706</v>
      </c>
      <c r="H82" s="66">
        <f t="shared" si="6"/>
        <v>7.6583056263197538</v>
      </c>
    </row>
    <row r="83" spans="1:8" x14ac:dyDescent="0.25">
      <c r="A83" s="65">
        <f t="shared" si="7"/>
        <v>6.2000000000000048E-2</v>
      </c>
      <c r="B83" s="28">
        <f t="shared" si="0"/>
        <v>0.29555279330470918</v>
      </c>
      <c r="C83" s="61">
        <f t="shared" si="1"/>
        <v>1076356629.9254198</v>
      </c>
      <c r="D83" s="62">
        <f t="shared" si="2"/>
        <v>1259900594.3373058</v>
      </c>
      <c r="E83">
        <f t="shared" si="3"/>
        <v>0.36353706826127108</v>
      </c>
      <c r="F83">
        <f t="shared" si="4"/>
        <v>1.2489979919597747</v>
      </c>
      <c r="G83" s="64">
        <f t="shared" si="5"/>
        <v>3.7519289471430435</v>
      </c>
      <c r="H83" s="66">
        <f t="shared" si="6"/>
        <v>7.6138901808315715</v>
      </c>
    </row>
    <row r="84" spans="1:8" x14ac:dyDescent="0.25">
      <c r="A84" s="65">
        <f t="shared" si="7"/>
        <v>6.3000000000000042E-2</v>
      </c>
      <c r="B84" s="28">
        <f t="shared" si="0"/>
        <v>0.2975121357180644</v>
      </c>
      <c r="C84" s="61">
        <f t="shared" si="1"/>
        <v>1089884984.3688543</v>
      </c>
      <c r="D84" s="62">
        <f t="shared" si="2"/>
        <v>1274300906.8559623</v>
      </c>
      <c r="E84">
        <f t="shared" si="3"/>
        <v>0.36645709162192519</v>
      </c>
      <c r="F84">
        <f t="shared" si="4"/>
        <v>1.2509980079602228</v>
      </c>
      <c r="G84" s="64">
        <f t="shared" si="5"/>
        <v>3.7095300528976045</v>
      </c>
      <c r="H84" s="66">
        <f t="shared" si="6"/>
        <v>7.5709096632870327</v>
      </c>
    </row>
    <row r="85" spans="1:8" x14ac:dyDescent="0.25">
      <c r="A85" s="65">
        <f t="shared" si="7"/>
        <v>6.4000000000000043E-2</v>
      </c>
      <c r="B85" s="28">
        <f t="shared" si="0"/>
        <v>0.29945013413121757</v>
      </c>
      <c r="C85" s="61">
        <f t="shared" si="1"/>
        <v>1103338494.3658547</v>
      </c>
      <c r="D85" s="62">
        <f t="shared" si="2"/>
        <v>1288589460.3004544</v>
      </c>
      <c r="E85">
        <f t="shared" si="3"/>
        <v>0.36935403070766681</v>
      </c>
      <c r="F85">
        <f t="shared" si="4"/>
        <v>1.2529822128134704</v>
      </c>
      <c r="G85" s="64">
        <f t="shared" si="5"/>
        <v>3.6683968448063182</v>
      </c>
      <c r="H85" s="66">
        <f t="shared" si="6"/>
        <v>7.5292984312977609</v>
      </c>
    </row>
    <row r="86" spans="1:8" x14ac:dyDescent="0.25">
      <c r="A86" s="65">
        <f t="shared" si="7"/>
        <v>6.5000000000000044E-2</v>
      </c>
      <c r="B86" s="28">
        <f t="shared" si="0"/>
        <v>0.3013673020344475</v>
      </c>
      <c r="C86" s="61">
        <f t="shared" si="1"/>
        <v>1116718174.0436699</v>
      </c>
      <c r="D86" s="62">
        <f t="shared" si="2"/>
        <v>1302767968.5028584</v>
      </c>
      <c r="E86">
        <f t="shared" si="3"/>
        <v>0.37222842449227339</v>
      </c>
      <c r="F86">
        <f t="shared" si="4"/>
        <v>1.2549509756796393</v>
      </c>
      <c r="G86" s="64">
        <f t="shared" si="5"/>
        <v>3.6284723179440772</v>
      </c>
      <c r="H86" s="66">
        <f t="shared" si="6"/>
        <v>7.4889948035255065</v>
      </c>
    </row>
    <row r="87" spans="1:8" x14ac:dyDescent="0.25">
      <c r="A87" s="65">
        <f t="shared" si="7"/>
        <v>6.6000000000000045E-2</v>
      </c>
      <c r="B87" s="28">
        <f t="shared" si="0"/>
        <v>0.30326413310799638</v>
      </c>
      <c r="C87" s="61">
        <f t="shared" si="1"/>
        <v>1130025011.656503</v>
      </c>
      <c r="D87" s="62">
        <f t="shared" si="2"/>
        <v>1316838101.5220475</v>
      </c>
      <c r="E87">
        <f t="shared" si="3"/>
        <v>0.37508079129702188</v>
      </c>
      <c r="F87">
        <f t="shared" si="4"/>
        <v>1.2569046515733027</v>
      </c>
      <c r="G87" s="64">
        <f t="shared" si="5"/>
        <v>3.5897028685251167</v>
      </c>
      <c r="H87" s="66">
        <f t="shared" si="6"/>
        <v>7.4499407641193116</v>
      </c>
    </row>
    <row r="88" spans="1:8" x14ac:dyDescent="0.25">
      <c r="A88" s="65">
        <f t="shared" si="7"/>
        <v>6.7000000000000046E-2</v>
      </c>
      <c r="B88" s="28">
        <f t="shared" si="0"/>
        <v>0.30514110227170566</v>
      </c>
      <c r="C88" s="61">
        <f t="shared" si="1"/>
        <v>1143259970.5995746</v>
      </c>
      <c r="D88" s="62">
        <f t="shared" si="2"/>
        <v>1330801487.2973759</v>
      </c>
      <c r="E88">
        <f t="shared" si="3"/>
        <v>0.3779116298819078</v>
      </c>
      <c r="F88">
        <f t="shared" si="4"/>
        <v>1.2588435821108956</v>
      </c>
      <c r="G88" s="64">
        <f t="shared" si="5"/>
        <v>3.5520380428914957</v>
      </c>
      <c r="H88" s="66">
        <f t="shared" si="6"/>
        <v>7.4120816933049545</v>
      </c>
    </row>
    <row r="89" spans="1:8" x14ac:dyDescent="0.25">
      <c r="A89" s="65">
        <f t="shared" si="7"/>
        <v>6.8000000000000047E-2</v>
      </c>
      <c r="B89" s="28">
        <f t="shared" ref="B89:B152" si="8">A89*(-1+(1+(2/(A89)))^(1/2))</f>
        <v>0.30699866666429637</v>
      </c>
      <c r="C89" s="61">
        <f t="shared" ref="C89:C152" si="9">(A89*(1-B89)*(1-(B89/3)))*$B$11*$B$14^3</f>
        <v>1156423990.3692758</v>
      </c>
      <c r="D89" s="62">
        <f t="shared" ref="D89:D152" si="10">C89/(1-($B$17*($F$15/$F$14)^2*(1-(C89/$F$12))))</f>
        <v>1344659713.2178099</v>
      </c>
      <c r="E89">
        <f t="shared" ref="E89:E152" si="11">0.73*$B$9*(A89)^(1/2)</f>
        <v>0.38072142046383478</v>
      </c>
      <c r="F89">
        <f t="shared" ref="F89:F152" si="12">1+(A89)^(1/2)</f>
        <v>1.260768096208106</v>
      </c>
      <c r="G89" s="64">
        <f t="shared" ref="G89:G152" si="13">(5*($F$16)*($B$1*1000)^2)/(48*$F$4*D89)*1000000</f>
        <v>3.5154303084643446</v>
      </c>
      <c r="H89" s="66">
        <f t="shared" si="6"/>
        <v>7.3753661214607185</v>
      </c>
    </row>
    <row r="90" spans="1:8" x14ac:dyDescent="0.25">
      <c r="A90" s="65">
        <f t="shared" si="7"/>
        <v>6.9000000000000047E-2</v>
      </c>
      <c r="B90" s="28">
        <f t="shared" si="8"/>
        <v>0.30883726655797211</v>
      </c>
      <c r="C90" s="61">
        <f t="shared" si="9"/>
        <v>1169517987.4730194</v>
      </c>
      <c r="D90" s="62">
        <f t="shared" si="10"/>
        <v>1358414327.6119821</v>
      </c>
      <c r="E90">
        <f t="shared" si="11"/>
        <v>0.38351062566766003</v>
      </c>
      <c r="F90">
        <f t="shared" si="12"/>
        <v>1.2626785107312739</v>
      </c>
      <c r="G90" s="64">
        <f t="shared" si="13"/>
        <v>3.4798348444445302</v>
      </c>
      <c r="H90" s="66">
        <f t="shared" ref="H90:H153" si="14">G90*(1+E90)+(($B$10*($B$1*1000)^2)/(8*$B$14))*F90</f>
        <v>7.339745504320125</v>
      </c>
    </row>
    <row r="91" spans="1:8" x14ac:dyDescent="0.25">
      <c r="A91" s="65">
        <f t="shared" ref="A91:A154" si="15">A90+0.001</f>
        <v>7.0000000000000048E-2</v>
      </c>
      <c r="B91" s="28">
        <f t="shared" si="8"/>
        <v>0.31065732621348568</v>
      </c>
      <c r="C91" s="61">
        <f t="shared" si="9"/>
        <v>1182542856.2921121</v>
      </c>
      <c r="D91" s="62">
        <f t="shared" si="10"/>
        <v>1372066841.1642313</v>
      </c>
      <c r="E91">
        <f t="shared" si="11"/>
        <v>0.38627969141543034</v>
      </c>
      <c r="F91">
        <f t="shared" si="12"/>
        <v>1.2645751311064592</v>
      </c>
      <c r="G91" s="64">
        <f t="shared" si="13"/>
        <v>3.445209350300924</v>
      </c>
      <c r="H91" s="66">
        <f t="shared" si="14"/>
        <v>7.3051740172096382</v>
      </c>
    </row>
    <row r="92" spans="1:8" x14ac:dyDescent="0.25">
      <c r="A92" s="65">
        <f t="shared" si="15"/>
        <v>7.1000000000000049E-2</v>
      </c>
      <c r="B92" s="28">
        <f t="shared" si="8"/>
        <v>0.31245925468033769</v>
      </c>
      <c r="C92" s="61">
        <f t="shared" si="9"/>
        <v>1195499469.9006965</v>
      </c>
      <c r="D92" s="62">
        <f t="shared" si="10"/>
        <v>1385618728.2612765</v>
      </c>
      <c r="E92">
        <f t="shared" si="11"/>
        <v>0.38902904775864755</v>
      </c>
      <c r="F92">
        <f t="shared" si="12"/>
        <v>1.2664582518894847</v>
      </c>
      <c r="G92" s="64">
        <f t="shared" si="13"/>
        <v>3.4115138703043821</v>
      </c>
      <c r="H92" s="66">
        <f t="shared" si="14"/>
        <v>7.2716083664632833</v>
      </c>
    </row>
    <row r="93" spans="1:8" x14ac:dyDescent="0.25">
      <c r="A93" s="65">
        <f t="shared" si="15"/>
        <v>7.200000000000005E-2</v>
      </c>
      <c r="B93" s="28">
        <f t="shared" si="8"/>
        <v>0.31424344654634601</v>
      </c>
      <c r="C93" s="61">
        <f t="shared" si="9"/>
        <v>1208388680.8435862</v>
      </c>
      <c r="D93" s="62">
        <f t="shared" si="10"/>
        <v>1399071428.2738423</v>
      </c>
      <c r="E93">
        <f t="shared" si="11"/>
        <v>0.39175910965796323</v>
      </c>
      <c r="F93">
        <f t="shared" si="12"/>
        <v>1.2683281572999747</v>
      </c>
      <c r="G93" s="64">
        <f t="shared" si="13"/>
        <v>3.3787106325579455</v>
      </c>
      <c r="H93" s="66">
        <f t="shared" si="14"/>
        <v>7.2390076163606887</v>
      </c>
    </row>
    <row r="94" spans="1:8" x14ac:dyDescent="0.25">
      <c r="A94" s="65">
        <f t="shared" si="15"/>
        <v>7.3000000000000051E-2</v>
      </c>
      <c r="B94" s="28">
        <f t="shared" si="8"/>
        <v>0.31601028264044645</v>
      </c>
      <c r="C94" s="61">
        <f t="shared" si="9"/>
        <v>1221211321.8755889</v>
      </c>
      <c r="D94" s="62">
        <f t="shared" si="10"/>
        <v>1412426346.7772121</v>
      </c>
      <c r="E94">
        <f t="shared" si="11"/>
        <v>0.39447027771430393</v>
      </c>
      <c r="F94">
        <f t="shared" si="12"/>
        <v>1.2701851217221261</v>
      </c>
      <c r="G94" s="64">
        <f t="shared" si="13"/>
        <v>3.3467639011427202</v>
      </c>
      <c r="H94" s="66">
        <f t="shared" si="14"/>
        <v>7.207333030114949</v>
      </c>
    </row>
    <row r="95" spans="1:8" x14ac:dyDescent="0.25">
      <c r="A95" s="65">
        <f t="shared" si="15"/>
        <v>7.4000000000000052E-2</v>
      </c>
      <c r="B95" s="28">
        <f t="shared" si="8"/>
        <v>0.3177601306922388</v>
      </c>
      <c r="C95" s="61">
        <f t="shared" si="9"/>
        <v>1233968206.6647265</v>
      </c>
      <c r="D95" s="62">
        <f t="shared" si="10"/>
        <v>1425684856.7144034</v>
      </c>
      <c r="E95">
        <f t="shared" si="11"/>
        <v>0.39716293885507503</v>
      </c>
      <c r="F95">
        <f t="shared" si="12"/>
        <v>1.2720294101747089</v>
      </c>
      <c r="G95" s="64">
        <f t="shared" si="13"/>
        <v>3.3156398401472242</v>
      </c>
      <c r="H95" s="66">
        <f t="shared" si="14"/>
        <v>7.1765479235944856</v>
      </c>
    </row>
    <row r="96" spans="1:8" x14ac:dyDescent="0.25">
      <c r="A96" s="65">
        <f t="shared" si="15"/>
        <v>7.5000000000000053E-2</v>
      </c>
      <c r="B96" s="28">
        <f t="shared" si="8"/>
        <v>0.31949334595148754</v>
      </c>
      <c r="C96" s="61">
        <f t="shared" si="9"/>
        <v>1246660130.4615641</v>
      </c>
      <c r="D96" s="62">
        <f t="shared" si="10"/>
        <v>1438848299.5053697</v>
      </c>
      <c r="E96">
        <f t="shared" si="11"/>
        <v>0.39983746697877137</v>
      </c>
      <c r="F96">
        <f t="shared" si="12"/>
        <v>1.2738612787525831</v>
      </c>
      <c r="G96" s="64">
        <f t="shared" si="13"/>
        <v>3.2853063884788098</v>
      </c>
      <c r="H96" s="66">
        <f t="shared" si="14"/>
        <v>7.1466175306025193</v>
      </c>
    </row>
    <row r="97" spans="1:8" x14ac:dyDescent="0.25">
      <c r="A97" s="65">
        <f t="shared" si="15"/>
        <v>7.6000000000000054E-2</v>
      </c>
      <c r="B97" s="28">
        <f t="shared" si="8"/>
        <v>0.32121027177050704</v>
      </c>
      <c r="C97" s="61">
        <f t="shared" si="9"/>
        <v>1259287870.7367134</v>
      </c>
      <c r="D97" s="62">
        <f t="shared" si="10"/>
        <v>1451917986.1054175</v>
      </c>
      <c r="E97">
        <f t="shared" si="11"/>
        <v>0.40249422356103465</v>
      </c>
      <c r="F97">
        <f t="shared" si="12"/>
        <v>1.2756809750418046</v>
      </c>
      <c r="G97" s="64">
        <f t="shared" si="13"/>
        <v>3.2557331444709106</v>
      </c>
      <c r="H97" s="66">
        <f t="shared" si="14"/>
        <v>7.1175088786602645</v>
      </c>
    </row>
    <row r="98" spans="1:8" x14ac:dyDescent="0.25">
      <c r="A98" s="65">
        <f t="shared" si="15"/>
        <v>7.7000000000000055E-2</v>
      </c>
      <c r="B98" s="28">
        <f t="shared" si="8"/>
        <v>0.32291124015211181</v>
      </c>
      <c r="C98" s="61">
        <f t="shared" si="9"/>
        <v>1271852187.7884188</v>
      </c>
      <c r="D98" s="62">
        <f t="shared" si="10"/>
        <v>1464895198.015774</v>
      </c>
      <c r="E98">
        <f t="shared" si="11"/>
        <v>0.40513355822493907</v>
      </c>
      <c r="F98">
        <f t="shared" si="12"/>
        <v>1.2774887385102323</v>
      </c>
      <c r="G98" s="64">
        <f t="shared" si="13"/>
        <v>3.2268912594018633</v>
      </c>
      <c r="H98" s="66">
        <f t="shared" si="14"/>
        <v>7.0891906743487603</v>
      </c>
    </row>
    <row r="99" spans="1:8" x14ac:dyDescent="0.25">
      <c r="A99" s="65">
        <f t="shared" si="15"/>
        <v>7.8000000000000055E-2</v>
      </c>
      <c r="B99" s="28">
        <f t="shared" si="8"/>
        <v>0.32459657226558708</v>
      </c>
      <c r="C99" s="61">
        <f t="shared" si="9"/>
        <v>1284353825.3219869</v>
      </c>
      <c r="D99" s="62">
        <f t="shared" si="10"/>
        <v>1477781188.2490432</v>
      </c>
      <c r="E99">
        <f t="shared" si="11"/>
        <v>0.40775580927805322</v>
      </c>
      <c r="F99">
        <f t="shared" si="12"/>
        <v>1.279284800875379</v>
      </c>
      <c r="G99" s="64">
        <f t="shared" si="13"/>
        <v>3.1987533391311755</v>
      </c>
      <c r="H99" s="66">
        <f t="shared" si="14"/>
        <v>7.0616331973602415</v>
      </c>
    </row>
    <row r="100" spans="1:8" x14ac:dyDescent="0.25">
      <c r="A100" s="65">
        <f t="shared" si="15"/>
        <v>7.9000000000000056E-2</v>
      </c>
      <c r="B100" s="28">
        <f t="shared" si="8"/>
        <v>0.3262665789329291</v>
      </c>
      <c r="C100" s="61">
        <f t="shared" si="9"/>
        <v>1296793511.0027153</v>
      </c>
      <c r="D100" s="62">
        <f t="shared" si="10"/>
        <v>1490577182.2521086</v>
      </c>
      <c r="E100">
        <f t="shared" si="11"/>
        <v>0.41036130421861183</v>
      </c>
      <c r="F100">
        <f t="shared" si="12"/>
        <v>1.281069386451104</v>
      </c>
      <c r="G100" s="64">
        <f t="shared" si="13"/>
        <v>3.171293353139061</v>
      </c>
      <c r="H100" s="66">
        <f t="shared" si="14"/>
        <v>7.0348082024952285</v>
      </c>
    </row>
    <row r="101" spans="1:8" x14ac:dyDescent="0.25">
      <c r="A101" s="65">
        <f t="shared" si="15"/>
        <v>8.0000000000000057E-2</v>
      </c>
      <c r="B101" s="28">
        <f t="shared" si="8"/>
        <v>0.32792156108742287</v>
      </c>
      <c r="C101" s="61">
        <f t="shared" si="9"/>
        <v>1309171956.9838388</v>
      </c>
      <c r="D101" s="62">
        <f t="shared" si="10"/>
        <v>1503284378.788846</v>
      </c>
      <c r="E101">
        <f t="shared" si="11"/>
        <v>0.4129503602129439</v>
      </c>
      <c r="F101">
        <f t="shared" si="12"/>
        <v>1.2828427124746191</v>
      </c>
      <c r="G101" s="64">
        <f t="shared" si="13"/>
        <v>3.1444865503261066</v>
      </c>
      <c r="H101" s="66">
        <f t="shared" si="14"/>
        <v>7.0086888289172684</v>
      </c>
    </row>
    <row r="102" spans="1:8" x14ac:dyDescent="0.25">
      <c r="A102" s="65">
        <f t="shared" si="15"/>
        <v>8.1000000000000058E-2</v>
      </c>
      <c r="B102" s="28">
        <f t="shared" si="8"/>
        <v>0.32956181020645364</v>
      </c>
      <c r="C102" s="61">
        <f t="shared" si="9"/>
        <v>1321489860.410923</v>
      </c>
      <c r="D102" s="62">
        <f t="shared" si="10"/>
        <v>1515903950.7848721</v>
      </c>
      <c r="E102">
        <f t="shared" si="11"/>
        <v>0.41552328454612514</v>
      </c>
      <c r="F102">
        <f t="shared" si="12"/>
        <v>1.2846049894151541</v>
      </c>
      <c r="G102" s="64">
        <f t="shared" si="13"/>
        <v>3.11830938099303</v>
      </c>
      <c r="H102" s="66">
        <f t="shared" si="14"/>
        <v>6.9832495160445562</v>
      </c>
    </row>
    <row r="103" spans="1:8" x14ac:dyDescent="0.25">
      <c r="A103" s="65">
        <f t="shared" si="15"/>
        <v>8.2000000000000059E-2</v>
      </c>
      <c r="B103" s="28">
        <f t="shared" si="8"/>
        <v>0.3311876087203004</v>
      </c>
      <c r="C103" s="61">
        <f t="shared" si="9"/>
        <v>1333747903.904027</v>
      </c>
      <c r="D103" s="62">
        <f t="shared" si="10"/>
        <v>1528437046.1363852</v>
      </c>
      <c r="E103">
        <f t="shared" si="11"/>
        <v>0.41808037504766965</v>
      </c>
      <c r="F103">
        <f t="shared" si="12"/>
        <v>1.2863564212655272</v>
      </c>
      <c r="G103" s="64">
        <f t="shared" si="13"/>
        <v>3.0927394244767989</v>
      </c>
      <c r="H103" s="66">
        <f t="shared" si="14"/>
        <v>6.9584659255178281</v>
      </c>
    </row>
    <row r="104" spans="1:8" x14ac:dyDescent="0.25">
      <c r="A104" s="65">
        <f t="shared" si="15"/>
        <v>8.300000000000006E-2</v>
      </c>
      <c r="B104" s="28">
        <f t="shared" si="8"/>
        <v>0.33279923039851828</v>
      </c>
      <c r="C104" s="61">
        <f t="shared" si="9"/>
        <v>1345946756.0188682</v>
      </c>
      <c r="D104" s="62">
        <f t="shared" si="10"/>
        <v>1540884788.4850359</v>
      </c>
      <c r="E104">
        <f t="shared" si="11"/>
        <v>0.42062192049392777</v>
      </c>
      <c r="F104">
        <f t="shared" si="12"/>
        <v>1.2880972058177589</v>
      </c>
      <c r="G104" s="64">
        <f t="shared" si="13"/>
        <v>3.0677553219695302</v>
      </c>
      <c r="H104" s="66">
        <f t="shared" si="14"/>
        <v>6.9343148687373395</v>
      </c>
    </row>
    <row r="105" spans="1:8" x14ac:dyDescent="0.25">
      <c r="A105" s="65">
        <f t="shared" si="15"/>
        <v>8.4000000000000061E-2</v>
      </c>
      <c r="B105" s="28">
        <f t="shared" si="8"/>
        <v>0.334396940715393</v>
      </c>
      <c r="C105" s="61">
        <f t="shared" si="9"/>
        <v>1358087071.6881504</v>
      </c>
      <c r="D105" s="62">
        <f t="shared" si="10"/>
        <v>1553248277.9606307</v>
      </c>
      <c r="E105">
        <f t="shared" si="11"/>
        <v>0.42314820098873174</v>
      </c>
      <c r="F105">
        <f t="shared" si="12"/>
        <v>1.2898275349237889</v>
      </c>
      <c r="G105" s="64">
        <f t="shared" si="13"/>
        <v>3.0433367140914203</v>
      </c>
      <c r="H105" s="66">
        <f t="shared" si="14"/>
        <v>6.91077423950974</v>
      </c>
    </row>
    <row r="106" spans="1:8" x14ac:dyDescent="0.25">
      <c r="A106" s="65">
        <f t="shared" si="15"/>
        <v>8.5000000000000062E-2</v>
      </c>
      <c r="B106" s="28">
        <f t="shared" si="8"/>
        <v>0.33598099719583557</v>
      </c>
      <c r="C106" s="61">
        <f t="shared" si="9"/>
        <v>1370169492.6441183</v>
      </c>
      <c r="D106" s="62">
        <f t="shared" si="10"/>
        <v>1565528591.893352</v>
      </c>
      <c r="E106">
        <f t="shared" si="11"/>
        <v>0.42565948832370704</v>
      </c>
      <c r="F106">
        <f t="shared" si="12"/>
        <v>1.2915475947422652</v>
      </c>
      <c r="G106" s="64">
        <f t="shared" si="13"/>
        <v>3.0194641828291067</v>
      </c>
      <c r="H106" s="66">
        <f t="shared" si="14"/>
        <v>6.8878229513884346</v>
      </c>
    </row>
    <row r="107" spans="1:8" x14ac:dyDescent="0.25">
      <c r="A107" s="65">
        <f t="shared" si="15"/>
        <v>8.6000000000000063E-2</v>
      </c>
      <c r="B107" s="28">
        <f t="shared" si="8"/>
        <v>0.33755164974298013</v>
      </c>
      <c r="C107" s="61">
        <f t="shared" si="9"/>
        <v>1382194647.8233607</v>
      </c>
      <c r="D107" s="62">
        <f t="shared" si="10"/>
        <v>1577726785.4970863</v>
      </c>
      <c r="E107">
        <f t="shared" si="11"/>
        <v>0.42815604631956344</v>
      </c>
      <c r="F107">
        <f t="shared" si="12"/>
        <v>1.2932575659723038</v>
      </c>
      <c r="G107" s="64">
        <f t="shared" si="13"/>
        <v>2.9961191974867396</v>
      </c>
      <c r="H107" s="66">
        <f t="shared" si="14"/>
        <v>6.8654408793294133</v>
      </c>
    </row>
    <row r="108" spans="1:8" x14ac:dyDescent="0.25">
      <c r="A108" s="65">
        <f t="shared" si="15"/>
        <v>8.7000000000000063E-2</v>
      </c>
      <c r="B108" s="28">
        <f t="shared" si="8"/>
        <v>0.33910914094865419</v>
      </c>
      <c r="C108" s="61">
        <f t="shared" si="9"/>
        <v>1394163153.7547855</v>
      </c>
      <c r="D108" s="62">
        <f t="shared" si="10"/>
        <v>1589843892.5253282</v>
      </c>
      <c r="E108">
        <f t="shared" si="11"/>
        <v>0.43063813114957677</v>
      </c>
      <c r="F108">
        <f t="shared" si="12"/>
        <v>1.2949576240750527</v>
      </c>
      <c r="G108" s="64">
        <f t="shared" si="13"/>
        <v>2.9732840643293255</v>
      </c>
      <c r="H108" s="66">
        <f t="shared" si="14"/>
        <v>6.8436088053190298</v>
      </c>
    </row>
    <row r="109" spans="1:8" x14ac:dyDescent="0.25">
      <c r="A109" s="65">
        <f t="shared" si="15"/>
        <v>8.8000000000000064E-2</v>
      </c>
      <c r="B109" s="28">
        <f t="shared" si="8"/>
        <v>0.34065370638780212</v>
      </c>
      <c r="C109" s="61">
        <f t="shared" si="9"/>
        <v>1406075614.9316683</v>
      </c>
      <c r="D109" s="62">
        <f t="shared" si="10"/>
        <v>1601880925.901068</v>
      </c>
      <c r="E109">
        <f t="shared" si="11"/>
        <v>0.43310599164638686</v>
      </c>
      <c r="F109">
        <f t="shared" si="12"/>
        <v>1.2966479394838266</v>
      </c>
      <c r="G109" s="64">
        <f t="shared" si="13"/>
        <v>2.950941879626829</v>
      </c>
      <c r="H109" s="66">
        <f t="shared" si="14"/>
        <v>6.8223083676611136</v>
      </c>
    </row>
    <row r="110" spans="1:8" x14ac:dyDescent="0.25">
      <c r="A110" s="65">
        <f t="shared" si="15"/>
        <v>8.9000000000000065E-2</v>
      </c>
      <c r="B110" s="28">
        <f t="shared" si="8"/>
        <v>0.34218557489786239</v>
      </c>
      <c r="C110" s="61">
        <f t="shared" si="9"/>
        <v>1417932624.1685808</v>
      </c>
      <c r="D110" s="62">
        <f t="shared" si="10"/>
        <v>1613838878.3219514</v>
      </c>
      <c r="E110">
        <f t="shared" si="11"/>
        <v>0.43555986959314802</v>
      </c>
      <c r="F110">
        <f t="shared" si="12"/>
        <v>1.2983286778035261</v>
      </c>
      <c r="G110" s="64">
        <f t="shared" si="13"/>
        <v>2.9290764858335767</v>
      </c>
      <c r="H110" s="66">
        <f t="shared" si="14"/>
        <v>6.8015220136386585</v>
      </c>
    </row>
    <row r="111" spans="1:8" x14ac:dyDescent="0.25">
      <c r="A111" s="65">
        <f t="shared" si="15"/>
        <v>9.0000000000000066E-2</v>
      </c>
      <c r="B111" s="28">
        <f t="shared" si="8"/>
        <v>0.3437049688440289</v>
      </c>
      <c r="C111" s="61">
        <f t="shared" si="9"/>
        <v>1429734762.9439867</v>
      </c>
      <c r="D111" s="62">
        <f t="shared" si="10"/>
        <v>1625718722.8419456</v>
      </c>
      <c r="E111">
        <f t="shared" si="11"/>
        <v>0.43800000000000011</v>
      </c>
      <c r="F111">
        <f t="shared" si="12"/>
        <v>1.3</v>
      </c>
      <c r="G111" s="64">
        <f t="shared" si="13"/>
        <v>2.9076724306609547</v>
      </c>
      <c r="H111" s="66">
        <f t="shared" si="14"/>
        <v>6.781232955290454</v>
      </c>
    </row>
    <row r="112" spans="1:8" x14ac:dyDescent="0.25">
      <c r="A112" s="65">
        <f t="shared" si="15"/>
        <v>9.1000000000000067E-2</v>
      </c>
      <c r="B112" s="28">
        <f t="shared" si="8"/>
        <v>0.3452121043712566</v>
      </c>
      <c r="C112" s="61">
        <f t="shared" si="9"/>
        <v>1441482601.7292237</v>
      </c>
      <c r="D112" s="62">
        <f t="shared" si="10"/>
        <v>1637521413.4306617</v>
      </c>
      <c r="E112">
        <f t="shared" si="11"/>
        <v>0.44042661136675215</v>
      </c>
      <c r="F112">
        <f t="shared" si="12"/>
        <v>1.3016620625799673</v>
      </c>
      <c r="G112" s="64">
        <f t="shared" si="13"/>
        <v>2.8867149288225304</v>
      </c>
      <c r="H112" s="66">
        <f t="shared" si="14"/>
        <v>6.7614251280655875</v>
      </c>
    </row>
    <row r="113" spans="1:8" x14ac:dyDescent="0.25">
      <c r="A113" s="65">
        <f t="shared" si="15"/>
        <v>9.2000000000000068E-2</v>
      </c>
      <c r="B113" s="28">
        <f t="shared" si="8"/>
        <v>0.34670719164381164</v>
      </c>
      <c r="C113" s="61">
        <f t="shared" si="9"/>
        <v>1453176700.3045588</v>
      </c>
      <c r="D113" s="62">
        <f t="shared" si="10"/>
        <v>1649247885.5114155</v>
      </c>
      <c r="E113">
        <f t="shared" si="11"/>
        <v>0.44283992593261073</v>
      </c>
      <c r="F113">
        <f t="shared" si="12"/>
        <v>1.303315017762062</v>
      </c>
      <c r="G113" s="64">
        <f t="shared" si="13"/>
        <v>2.8661898262498298</v>
      </c>
      <c r="H113" s="66">
        <f t="shared" si="14"/>
        <v>6.742083152139231</v>
      </c>
    </row>
    <row r="114" spans="1:8" x14ac:dyDescent="0.25">
      <c r="A114" s="65">
        <f t="shared" si="15"/>
        <v>9.3000000000000069E-2</v>
      </c>
      <c r="B114" s="28">
        <f t="shared" si="8"/>
        <v>0.34819043507310998</v>
      </c>
      <c r="C114" s="61">
        <f t="shared" si="9"/>
        <v>1464817608.0629542</v>
      </c>
      <c r="D114" s="62">
        <f t="shared" si="10"/>
        <v>1660899056.4790518</v>
      </c>
      <c r="E114">
        <f t="shared" si="11"/>
        <v>0.44524015991372584</v>
      </c>
      <c r="F114">
        <f t="shared" si="12"/>
        <v>1.3049590136395381</v>
      </c>
      <c r="G114" s="64">
        <f t="shared" si="13"/>
        <v>2.846083566594213</v>
      </c>
      <c r="H114" s="66">
        <f t="shared" si="14"/>
        <v>6.7231922961915238</v>
      </c>
    </row>
    <row r="115" spans="1:8" x14ac:dyDescent="0.25">
      <c r="A115" s="65">
        <f t="shared" si="15"/>
        <v>9.400000000000007E-2</v>
      </c>
      <c r="B115" s="28">
        <f t="shared" si="8"/>
        <v>0.3496620335345364</v>
      </c>
      <c r="C115" s="61">
        <f t="shared" si="9"/>
        <v>1476405864.3021483</v>
      </c>
      <c r="D115" s="62">
        <f t="shared" si="10"/>
        <v>1672475826.1984856</v>
      </c>
      <c r="E115">
        <f t="shared" si="11"/>
        <v>0.44762752372927217</v>
      </c>
      <c r="F115">
        <f t="shared" si="12"/>
        <v>1.3065941943351178</v>
      </c>
      <c r="G115" s="64">
        <f t="shared" si="13"/>
        <v>2.8263831598459626</v>
      </c>
      <c r="H115" s="66">
        <f t="shared" si="14"/>
        <v>6.7047384434681616</v>
      </c>
    </row>
    <row r="116" spans="1:8" x14ac:dyDescent="0.25">
      <c r="A116" s="65">
        <f t="shared" si="15"/>
        <v>9.500000000000007E-2</v>
      </c>
      <c r="B116" s="28">
        <f t="shared" si="8"/>
        <v>0.35112218057388733</v>
      </c>
      <c r="C116" s="61">
        <f t="shared" si="9"/>
        <v>1487941998.5056169</v>
      </c>
      <c r="D116" s="62">
        <f t="shared" si="10"/>
        <v>1683979077.4848692</v>
      </c>
      <c r="E116">
        <f t="shared" si="11"/>
        <v>0.45000222221673541</v>
      </c>
      <c r="F116">
        <f t="shared" si="12"/>
        <v>1.3082207001484489</v>
      </c>
      <c r="G116" s="64">
        <f t="shared" si="13"/>
        <v>2.8070761529157631</v>
      </c>
      <c r="H116" s="66">
        <f t="shared" si="14"/>
        <v>6.6867080599563593</v>
      </c>
    </row>
    <row r="117" spans="1:8" x14ac:dyDescent="0.25">
      <c r="A117" s="65">
        <f t="shared" si="15"/>
        <v>9.6000000000000071E-2</v>
      </c>
      <c r="B117" s="28">
        <f t="shared" si="8"/>
        <v>0.35257106460403809</v>
      </c>
      <c r="C117" s="61">
        <f t="shared" si="9"/>
        <v>1499426530.6129534</v>
      </c>
      <c r="D117" s="62">
        <f t="shared" si="10"/>
        <v>1695409676.5662451</v>
      </c>
      <c r="E117">
        <f t="shared" si="11"/>
        <v>0.45236445483702642</v>
      </c>
      <c r="F117">
        <f t="shared" si="12"/>
        <v>1.3098386676965934</v>
      </c>
      <c r="G117" s="64">
        <f t="shared" si="13"/>
        <v>2.7881506020366054</v>
      </c>
      <c r="H117" s="66">
        <f t="shared" si="14"/>
        <v>6.6690881645236075</v>
      </c>
    </row>
    <row r="118" spans="1:8" x14ac:dyDescent="0.25">
      <c r="A118" s="65">
        <f t="shared" si="15"/>
        <v>9.7000000000000072E-2</v>
      </c>
      <c r="B118" s="28">
        <f t="shared" si="8"/>
        <v>0.35400886909239387</v>
      </c>
      <c r="C118" s="61">
        <f t="shared" si="9"/>
        <v>1510859971.2801623</v>
      </c>
      <c r="D118" s="62">
        <f t="shared" si="10"/>
        <v>1706768473.5294766</v>
      </c>
      <c r="E118">
        <f t="shared" si="11"/>
        <v>0.45471441587000533</v>
      </c>
      <c r="F118">
        <f t="shared" si="12"/>
        <v>1.3114482300479489</v>
      </c>
      <c r="G118" s="64">
        <f t="shared" si="13"/>
        <v>2.7695950468557946</v>
      </c>
      <c r="H118" s="66">
        <f t="shared" si="14"/>
        <v>6.6518663008791847</v>
      </c>
    </row>
    <row r="119" spans="1:8" x14ac:dyDescent="0.25">
      <c r="A119" s="65">
        <f t="shared" si="15"/>
        <v>9.8000000000000073E-2</v>
      </c>
      <c r="B119" s="28">
        <f t="shared" si="8"/>
        <v>0.35543577273964622</v>
      </c>
      <c r="C119" s="61">
        <f t="shared" si="9"/>
        <v>1522242822.1303496</v>
      </c>
      <c r="D119" s="62">
        <f t="shared" si="10"/>
        <v>1718056302.7502346</v>
      </c>
      <c r="E119">
        <f t="shared" si="11"/>
        <v>0.4570522946009572</v>
      </c>
      <c r="F119">
        <f t="shared" si="12"/>
        <v>1.3130495168499707</v>
      </c>
      <c r="G119" s="64">
        <f t="shared" si="13"/>
        <v>2.7513984860972669</v>
      </c>
      <c r="H119" s="66">
        <f t="shared" si="14"/>
        <v>6.635030511229564</v>
      </c>
    </row>
    <row r="120" spans="1:8" x14ac:dyDescent="0.25">
      <c r="A120" s="65">
        <f t="shared" si="15"/>
        <v>9.9000000000000074E-2</v>
      </c>
      <c r="B120" s="28">
        <f t="shared" si="8"/>
        <v>0.35685194965032246</v>
      </c>
      <c r="C120" s="61">
        <f t="shared" si="9"/>
        <v>1533575575.9952519</v>
      </c>
      <c r="D120" s="62">
        <f t="shared" si="10"/>
        <v>1729273983.307744</v>
      </c>
      <c r="E120">
        <f t="shared" si="11"/>
        <v>0.4593782754985265</v>
      </c>
      <c r="F120">
        <f t="shared" si="12"/>
        <v>1.3146426544510454</v>
      </c>
      <c r="G120" s="64">
        <f t="shared" si="13"/>
        <v>2.7335503546840956</v>
      </c>
      <c r="H120" s="66">
        <f t="shared" si="14"/>
        <v>6.6185693115093516</v>
      </c>
    </row>
    <row r="121" spans="1:8" x14ac:dyDescent="0.25">
      <c r="A121" s="65">
        <f t="shared" si="15"/>
        <v>0.10000000000000007</v>
      </c>
      <c r="B121" s="28">
        <f t="shared" si="8"/>
        <v>0.35825756949558407</v>
      </c>
      <c r="C121" s="61">
        <f t="shared" si="9"/>
        <v>1544858717.1480269</v>
      </c>
      <c r="D121" s="62">
        <f t="shared" si="10"/>
        <v>1740422319.3849831</v>
      </c>
      <c r="E121">
        <f t="shared" si="11"/>
        <v>0.46169253838458352</v>
      </c>
      <c r="F121">
        <f t="shared" si="12"/>
        <v>1.316227766016838</v>
      </c>
      <c r="G121" s="64">
        <f t="shared" si="13"/>
        <v>2.7160405022197565</v>
      </c>
      <c r="H121" s="66">
        <f t="shared" si="14"/>
        <v>6.6024716680786106</v>
      </c>
    </row>
    <row r="122" spans="1:8" x14ac:dyDescent="0.25">
      <c r="A122" s="65">
        <f t="shared" si="15"/>
        <v>0.10100000000000008</v>
      </c>
      <c r="B122" s="28">
        <f t="shared" si="8"/>
        <v>0.35965279766869984</v>
      </c>
      <c r="C122" s="61">
        <f t="shared" si="9"/>
        <v>1556092721.5277059</v>
      </c>
      <c r="D122" s="62">
        <f t="shared" si="10"/>
        <v>1751502100.6549654</v>
      </c>
      <c r="E122">
        <f t="shared" si="11"/>
        <v>0.46399525859646473</v>
      </c>
      <c r="F122">
        <f t="shared" si="12"/>
        <v>1.3178049716414142</v>
      </c>
      <c r="G122" s="64">
        <f t="shared" si="13"/>
        <v>2.6988591727347648</v>
      </c>
      <c r="H122" s="66">
        <f t="shared" si="14"/>
        <v>6.5867269757861013</v>
      </c>
    </row>
    <row r="123" spans="1:8" x14ac:dyDescent="0.25">
      <c r="A123" s="65">
        <f t="shared" si="15"/>
        <v>0.10200000000000008</v>
      </c>
      <c r="B123" s="28">
        <f t="shared" si="8"/>
        <v>0.36103779543359099</v>
      </c>
      <c r="C123" s="61">
        <f t="shared" si="9"/>
        <v>1567278056.9556832</v>
      </c>
      <c r="D123" s="62">
        <f t="shared" si="10"/>
        <v>1762514102.6537297</v>
      </c>
      <c r="E123">
        <f t="shared" si="11"/>
        <v>0.46628660714200248</v>
      </c>
      <c r="F123">
        <f t="shared" si="12"/>
        <v>1.3193743884534264</v>
      </c>
      <c r="G123" s="64">
        <f t="shared" si="13"/>
        <v>2.6819969856125225</v>
      </c>
      <c r="H123" s="66">
        <f t="shared" si="14"/>
        <v>6.5713250373057157</v>
      </c>
    </row>
    <row r="124" spans="1:8" x14ac:dyDescent="0.25">
      <c r="A124" s="65">
        <f t="shared" si="15"/>
        <v>0.10300000000000008</v>
      </c>
      <c r="B124" s="28">
        <f t="shared" si="8"/>
        <v>0.36241272006682423</v>
      </c>
      <c r="C124" s="61">
        <f t="shared" si="9"/>
        <v>1578415183.3446014</v>
      </c>
      <c r="D124" s="62">
        <f t="shared" si="10"/>
        <v>1773459087.1405971</v>
      </c>
      <c r="E124">
        <f t="shared" si="11"/>
        <v>0.46856675084773158</v>
      </c>
      <c r="F124">
        <f t="shared" si="12"/>
        <v>1.3209361307176244</v>
      </c>
      <c r="G124" s="64">
        <f t="shared" si="13"/>
        <v>2.6654449176148991</v>
      </c>
      <c r="H124" s="66">
        <f t="shared" si="14"/>
        <v>6.5562560436605608</v>
      </c>
    </row>
    <row r="125" spans="1:8" x14ac:dyDescent="0.25">
      <c r="A125" s="65">
        <f t="shared" si="15"/>
        <v>0.10400000000000008</v>
      </c>
      <c r="B125" s="28">
        <f t="shared" si="8"/>
        <v>0.36377772499339911</v>
      </c>
      <c r="C125" s="61">
        <f t="shared" si="9"/>
        <v>1589504552.8999653</v>
      </c>
      <c r="D125" s="62">
        <f t="shared" si="10"/>
        <v>1784337802.4462557</v>
      </c>
      <c r="E125">
        <f t="shared" si="11"/>
        <v>0.47083585250063548</v>
      </c>
      <c r="F125">
        <f t="shared" si="12"/>
        <v>1.3224903099319421</v>
      </c>
      <c r="G125" s="64">
        <f t="shared" si="13"/>
        <v>2.6491942859341187</v>
      </c>
      <c r="H125" s="66">
        <f t="shared" si="14"/>
        <v>6.5415105558556057</v>
      </c>
    </row>
    <row r="126" spans="1:8" x14ac:dyDescent="0.25">
      <c r="A126" s="65">
        <f t="shared" si="15"/>
        <v>0.10500000000000008</v>
      </c>
      <c r="B126" s="28">
        <f t="shared" si="8"/>
        <v>0.36513295991666034</v>
      </c>
      <c r="C126" s="61">
        <f t="shared" si="9"/>
        <v>1600546610.3148084</v>
      </c>
      <c r="D126" s="62">
        <f t="shared" si="10"/>
        <v>1795150983.809181</v>
      </c>
      <c r="E126">
        <f t="shared" si="11"/>
        <v>0.47309407098377398</v>
      </c>
      <c r="F126">
        <f t="shared" si="12"/>
        <v>1.3240370349203932</v>
      </c>
      <c r="G126" s="64">
        <f t="shared" si="13"/>
        <v>2.6332367322030974</v>
      </c>
      <c r="H126" s="66">
        <f t="shared" si="14"/>
        <v>6.5270794875458567</v>
      </c>
    </row>
    <row r="127" spans="1:8" x14ac:dyDescent="0.25">
      <c r="A127" s="65">
        <f t="shared" si="15"/>
        <v>0.10600000000000008</v>
      </c>
      <c r="B127" s="28">
        <f t="shared" si="8"/>
        <v>0.36647857094264086</v>
      </c>
      <c r="C127" s="61">
        <f t="shared" si="9"/>
        <v>1611541792.9577129</v>
      </c>
      <c r="D127" s="62">
        <f t="shared" si="10"/>
        <v>1805899353.7008936</v>
      </c>
      <c r="E127">
        <f t="shared" si="11"/>
        <v>0.47534156140611161</v>
      </c>
      <c r="F127">
        <f t="shared" si="12"/>
        <v>1.3255764119219942</v>
      </c>
      <c r="G127" s="64">
        <f t="shared" si="13"/>
        <v>2.6175642074014456</v>
      </c>
      <c r="H127" s="66">
        <f t="shared" si="14"/>
        <v>6.5129540886723873</v>
      </c>
    </row>
    <row r="128" spans="1:8" x14ac:dyDescent="0.25">
      <c r="A128" s="65">
        <f t="shared" si="15"/>
        <v>0.10700000000000008</v>
      </c>
      <c r="B128" s="28">
        <f t="shared" si="8"/>
        <v>0.36781470069912547</v>
      </c>
      <c r="C128" s="61">
        <f t="shared" si="9"/>
        <v>1622490531.0544615</v>
      </c>
      <c r="D128" s="62">
        <f t="shared" si="10"/>
        <v>1816583622.1405053</v>
      </c>
      <c r="E128">
        <f t="shared" si="11"/>
        <v>0.47757847522684704</v>
      </c>
      <c r="F128">
        <f t="shared" si="12"/>
        <v>1.3271085446759225</v>
      </c>
      <c r="G128" s="64">
        <f t="shared" si="13"/>
        <v>2.6021689575990488</v>
      </c>
      <c r="H128" s="66">
        <f t="shared" si="14"/>
        <v>6.4991259300036814</v>
      </c>
    </row>
    <row r="129" spans="1:8" x14ac:dyDescent="0.25">
      <c r="A129" s="65">
        <f t="shared" si="15"/>
        <v>0.10800000000000008</v>
      </c>
      <c r="B129" s="28">
        <f t="shared" si="8"/>
        <v>0.36914148844970512</v>
      </c>
      <c r="C129" s="61">
        <f t="shared" si="9"/>
        <v>1633393247.8636124</v>
      </c>
      <c r="D129" s="62">
        <f t="shared" si="10"/>
        <v>1827204486.999018</v>
      </c>
      <c r="E129">
        <f t="shared" si="11"/>
        <v>0.47980496037452569</v>
      </c>
      <c r="F129">
        <f t="shared" si="12"/>
        <v>1.3286335345030997</v>
      </c>
      <c r="G129" s="64">
        <f t="shared" si="13"/>
        <v>2.5870435104833471</v>
      </c>
      <c r="H129" s="66">
        <f t="shared" si="14"/>
        <v>6.4855868885241836</v>
      </c>
    </row>
    <row r="130" spans="1:8" x14ac:dyDescent="0.25">
      <c r="A130" s="65">
        <f t="shared" si="15"/>
        <v>0.10900000000000008</v>
      </c>
      <c r="B130" s="28">
        <f t="shared" si="8"/>
        <v>0.370459070203078</v>
      </c>
      <c r="C130" s="61">
        <f t="shared" si="9"/>
        <v>1644250359.8462286</v>
      </c>
      <c r="D130" s="62">
        <f t="shared" si="10"/>
        <v>1837762634.2937696</v>
      </c>
      <c r="E130">
        <f t="shared" si="11"/>
        <v>0.48202116136120016</v>
      </c>
      <c r="F130">
        <f t="shared" si="12"/>
        <v>1.3301514803843837</v>
      </c>
      <c r="G130" s="64">
        <f t="shared" si="13"/>
        <v>2.5721806626204557</v>
      </c>
      <c r="H130" s="66">
        <f t="shared" si="14"/>
        <v>6.4723291336163573</v>
      </c>
    </row>
    <row r="131" spans="1:8" x14ac:dyDescent="0.25">
      <c r="A131" s="65">
        <f t="shared" si="15"/>
        <v>0.11000000000000008</v>
      </c>
      <c r="B131" s="28">
        <f t="shared" si="8"/>
        <v>0.37176757881783634</v>
      </c>
      <c r="C131" s="61">
        <f t="shared" si="9"/>
        <v>1655062276.8300304</v>
      </c>
      <c r="D131" s="62">
        <f t="shared" si="10"/>
        <v>1848258738.4734561</v>
      </c>
      <c r="E131">
        <f t="shared" si="11"/>
        <v>0.48422721939188856</v>
      </c>
      <c r="F131">
        <f t="shared" si="12"/>
        <v>1.3316624790355402</v>
      </c>
      <c r="G131" s="64">
        <f t="shared" si="13"/>
        <v>2.5575734674037629</v>
      </c>
      <c r="H131" s="66">
        <f t="shared" si="14"/>
        <v>6.4593451139862381</v>
      </c>
    </row>
    <row r="132" spans="1:8" x14ac:dyDescent="0.25">
      <c r="A132" s="65">
        <f t="shared" si="15"/>
        <v>0.11100000000000008</v>
      </c>
      <c r="B132" s="28">
        <f t="shared" si="8"/>
        <v>0.37306714410296443</v>
      </c>
      <c r="C132" s="61">
        <f t="shared" si="9"/>
        <v>1665829402.1681843</v>
      </c>
      <c r="D132" s="62">
        <f t="shared" si="10"/>
        <v>1858693462.6940801</v>
      </c>
      <c r="E132">
        <f t="shared" si="11"/>
        <v>0.48642327246956452</v>
      </c>
      <c r="F132">
        <f t="shared" si="12"/>
        <v>1.3331666249791538</v>
      </c>
      <c r="G132" s="64">
        <f t="shared" si="13"/>
        <v>2.5432152236470649</v>
      </c>
      <c r="H132" s="66">
        <f t="shared" si="14"/>
        <v>6.4466275452861934</v>
      </c>
    </row>
    <row r="133" spans="1:8" x14ac:dyDescent="0.25">
      <c r="A133" s="65">
        <f t="shared" si="15"/>
        <v>0.11200000000000009</v>
      </c>
      <c r="B133" s="28">
        <f t="shared" si="8"/>
        <v>0.3743578929142613</v>
      </c>
      <c r="C133" s="61">
        <f t="shared" si="9"/>
        <v>1676552132.8929629</v>
      </c>
      <c r="D133" s="62">
        <f t="shared" si="10"/>
        <v>1869067459.0862141</v>
      </c>
      <c r="E133">
        <f t="shared" si="11"/>
        <v>0.48860945549590024</v>
      </c>
      <c r="F133">
        <f t="shared" si="12"/>
        <v>1.3346640106136303</v>
      </c>
      <c r="G133" s="64">
        <f t="shared" si="13"/>
        <v>2.5290994647822491</v>
      </c>
      <c r="H133" s="66">
        <f t="shared" si="14"/>
        <v>6.4341693983917372</v>
      </c>
    </row>
    <row r="134" spans="1:8" x14ac:dyDescent="0.25">
      <c r="A134" s="65">
        <f t="shared" si="15"/>
        <v>0.11300000000000009</v>
      </c>
      <c r="B134" s="28">
        <f t="shared" si="8"/>
        <v>0.37563994924688682</v>
      </c>
      <c r="C134" s="61">
        <f t="shared" si="9"/>
        <v>1687230859.8644736</v>
      </c>
      <c r="D134" s="62">
        <f t="shared" si="10"/>
        <v>1879381369.0139027</v>
      </c>
      <c r="E134">
        <f t="shared" si="11"/>
        <v>0.49078590036797121</v>
      </c>
      <c r="F134">
        <f t="shared" si="12"/>
        <v>1.3361547262794322</v>
      </c>
      <c r="G134" s="64">
        <f t="shared" si="13"/>
        <v>2.515219948624432</v>
      </c>
      <c r="H134" s="66">
        <f t="shared" si="14"/>
        <v>6.4219638882924208</v>
      </c>
    </row>
    <row r="135" spans="1:8" x14ac:dyDescent="0.25">
      <c r="A135" s="65">
        <f t="shared" si="15"/>
        <v>0.11400000000000009</v>
      </c>
      <c r="B135" s="28">
        <f t="shared" si="8"/>
        <v>0.37691343432421981</v>
      </c>
      <c r="C135" s="61">
        <f t="shared" si="9"/>
        <v>1697865967.9146674</v>
      </c>
      <c r="D135" s="62">
        <f t="shared" si="10"/>
        <v>1889635823.3255455</v>
      </c>
      <c r="E135">
        <f t="shared" si="11"/>
        <v>0.49295273607111684</v>
      </c>
      <c r="F135">
        <f t="shared" si="12"/>
        <v>1.3376388603226828</v>
      </c>
      <c r="G135" s="64">
        <f t="shared" si="13"/>
        <v>2.5015706476699706</v>
      </c>
      <c r="H135" s="66">
        <f t="shared" si="14"/>
        <v>6.410004463559444</v>
      </c>
    </row>
    <row r="136" spans="1:8" x14ac:dyDescent="0.25">
      <c r="A136" s="65">
        <f t="shared" si="15"/>
        <v>0.11500000000000009</v>
      </c>
      <c r="B136" s="28">
        <f t="shared" si="8"/>
        <v>0.37817846668320804</v>
      </c>
      <c r="C136" s="61">
        <f t="shared" si="9"/>
        <v>1708457835.9868023</v>
      </c>
      <c r="D136" s="62">
        <f t="shared" si="10"/>
        <v>1899831442.5970604</v>
      </c>
      <c r="E136">
        <f t="shared" si="11"/>
        <v>0.49511008876814472</v>
      </c>
      <c r="F136">
        <f t="shared" si="12"/>
        <v>1.3391164991562636</v>
      </c>
      <c r="G136" s="64">
        <f t="shared" si="13"/>
        <v>2.4881457398952187</v>
      </c>
      <c r="H136" s="66">
        <f t="shared" si="14"/>
        <v>6.3982847963553491</v>
      </c>
    </row>
    <row r="137" spans="1:8" x14ac:dyDescent="0.25">
      <c r="A137" s="65">
        <f t="shared" si="15"/>
        <v>0.11600000000000009</v>
      </c>
      <c r="B137" s="28">
        <f t="shared" si="8"/>
        <v>0.37943516225637447</v>
      </c>
      <c r="C137" s="61">
        <f t="shared" si="9"/>
        <v>1719006837.2705595</v>
      </c>
      <c r="D137" s="62">
        <f t="shared" si="10"/>
        <v>1909968837.3676405</v>
      </c>
      <c r="E137">
        <f t="shared" si="11"/>
        <v>0.49725808188505111</v>
      </c>
      <c r="F137">
        <f t="shared" si="12"/>
        <v>1.3405877273185283</v>
      </c>
      <c r="G137" s="64">
        <f t="shared" si="13"/>
        <v>2.4749396000260369</v>
      </c>
      <c r="H137" s="66">
        <f t="shared" si="14"/>
        <v>6.3867987729533962</v>
      </c>
    </row>
    <row r="138" spans="1:8" x14ac:dyDescent="0.25">
      <c r="A138" s="65">
        <f t="shared" si="15"/>
        <v>0.11700000000000009</v>
      </c>
      <c r="B138" s="28">
        <f t="shared" si="8"/>
        <v>0.38068363445064185</v>
      </c>
      <c r="C138" s="61">
        <f t="shared" si="9"/>
        <v>1729513339.3329659</v>
      </c>
      <c r="D138" s="62">
        <f t="shared" si="10"/>
        <v>1920048608.3683693</v>
      </c>
      <c r="E138">
        <f t="shared" si="11"/>
        <v>0.49939683619342262</v>
      </c>
      <c r="F138">
        <f t="shared" si="12"/>
        <v>1.3420526275297415</v>
      </c>
      <c r="G138" s="64">
        <f t="shared" si="13"/>
        <v>2.4619467912501705</v>
      </c>
      <c r="H138" s="66">
        <f t="shared" si="14"/>
        <v>6.375540484736538</v>
      </c>
    </row>
    <row r="139" spans="1:8" x14ac:dyDescent="0.25">
      <c r="A139" s="65">
        <f t="shared" si="15"/>
        <v>0.11800000000000009</v>
      </c>
      <c r="B139" s="28">
        <f t="shared" si="8"/>
        <v>0.38192399422312195</v>
      </c>
      <c r="C139" s="61">
        <f t="shared" si="9"/>
        <v>1739977704.2453005</v>
      </c>
      <c r="D139" s="62">
        <f t="shared" si="10"/>
        <v>1930071346.7439826</v>
      </c>
      <c r="E139">
        <f t="shared" si="11"/>
        <v>0.50152646988967609</v>
      </c>
      <c r="F139">
        <f t="shared" si="12"/>
        <v>1.3435112807463536</v>
      </c>
      <c r="G139" s="64">
        <f t="shared" si="13"/>
        <v>2.4491620573464177</v>
      </c>
      <c r="H139" s="66">
        <f t="shared" si="14"/>
        <v>6.3645042196478103</v>
      </c>
    </row>
    <row r="140" spans="1:8" x14ac:dyDescent="0.25">
      <c r="A140" s="65">
        <f t="shared" si="15"/>
        <v>0.11900000000000009</v>
      </c>
      <c r="B140" s="28">
        <f t="shared" si="8"/>
        <v>0.38315635015401339</v>
      </c>
      <c r="C140" s="61">
        <f t="shared" si="9"/>
        <v>1750400288.7061336</v>
      </c>
      <c r="D140" s="62">
        <f t="shared" si="10"/>
        <v>1940037634.2680223</v>
      </c>
      <c r="E140">
        <f t="shared" si="11"/>
        <v>0.5036470986712821</v>
      </c>
      <c r="F140">
        <f t="shared" si="12"/>
        <v>1.344963766213207</v>
      </c>
      <c r="G140" s="64">
        <f t="shared" si="13"/>
        <v>2.4365803152063004</v>
      </c>
      <c r="H140" s="66">
        <f t="shared" si="14"/>
        <v>6.3536844540659256</v>
      </c>
    </row>
    <row r="141" spans="1:8" x14ac:dyDescent="0.25">
      <c r="A141" s="65">
        <f t="shared" si="15"/>
        <v>0.12000000000000009</v>
      </c>
      <c r="B141" s="28">
        <f t="shared" si="8"/>
        <v>0.38438080851673978</v>
      </c>
      <c r="C141" s="61">
        <f t="shared" si="9"/>
        <v>1760781444.1606486</v>
      </c>
      <c r="D141" s="62">
        <f t="shared" si="10"/>
        <v>1949948043.5516376</v>
      </c>
      <c r="E141">
        <f t="shared" si="11"/>
        <v>0.50575883581011227</v>
      </c>
      <c r="F141">
        <f t="shared" si="12"/>
        <v>1.3464101615137756</v>
      </c>
      <c r="G141" s="64">
        <f t="shared" si="13"/>
        <v>2.4241966477255437</v>
      </c>
      <c r="H141" s="66">
        <f t="shared" si="14"/>
        <v>6.3430758450815432</v>
      </c>
    </row>
    <row r="142" spans="1:8" x14ac:dyDescent="0.25">
      <c r="A142" s="65">
        <f t="shared" si="15"/>
        <v>0.12100000000000009</v>
      </c>
      <c r="B142" s="28">
        <f t="shared" si="8"/>
        <v>0.38559747334545608</v>
      </c>
      <c r="C142" s="61">
        <f t="shared" si="9"/>
        <v>1771121516.9163885</v>
      </c>
      <c r="D142" s="62">
        <f t="shared" si="10"/>
        <v>1959803138.2462623</v>
      </c>
      <c r="E142">
        <f t="shared" si="11"/>
        <v>0.50786179222304195</v>
      </c>
      <c r="F142">
        <f t="shared" si="12"/>
        <v>1.3478505426185219</v>
      </c>
      <c r="G142" s="64">
        <f t="shared" si="13"/>
        <v>2.4120062970441456</v>
      </c>
      <c r="H142" s="66">
        <f t="shared" si="14"/>
        <v>6.3326732231512919</v>
      </c>
    </row>
    <row r="143" spans="1:8" x14ac:dyDescent="0.25">
      <c r="A143" s="65">
        <f t="shared" si="15"/>
        <v>0.12200000000000009</v>
      </c>
      <c r="B143" s="28">
        <f t="shared" si="8"/>
        <v>0.38680644650004203</v>
      </c>
      <c r="C143" s="61">
        <f t="shared" si="9"/>
        <v>1781420848.2555611</v>
      </c>
      <c r="D143" s="62">
        <f t="shared" si="10"/>
        <v>1969603473.2403953</v>
      </c>
      <c r="E143">
        <f t="shared" si="11"/>
        <v>0.50995607653993125</v>
      </c>
      <c r="F143">
        <f t="shared" si="12"/>
        <v>1.3492849839314598</v>
      </c>
      <c r="G143" s="64">
        <f t="shared" si="13"/>
        <v>2.4000046581152188</v>
      </c>
      <c r="H143" s="66">
        <f t="shared" si="14"/>
        <v>6.3224715851081346</v>
      </c>
    </row>
    <row r="144" spans="1:8" x14ac:dyDescent="0.25">
      <c r="A144" s="65">
        <f t="shared" si="15"/>
        <v>0.1230000000000001</v>
      </c>
      <c r="B144" s="28">
        <f t="shared" si="8"/>
        <v>0.38800782772869546</v>
      </c>
      <c r="C144" s="61">
        <f t="shared" si="9"/>
        <v>1791679774.5440366</v>
      </c>
      <c r="D144" s="62">
        <f t="shared" si="10"/>
        <v>1979349594.8507042</v>
      </c>
      <c r="E144">
        <f t="shared" si="11"/>
        <v>0.51204179516910553</v>
      </c>
      <c r="F144">
        <f t="shared" si="12"/>
        <v>1.3507135583350038</v>
      </c>
      <c r="G144" s="64">
        <f t="shared" si="13"/>
        <v>2.3881872725840574</v>
      </c>
      <c r="H144" s="66">
        <f t="shared" si="14"/>
        <v>6.3124660875080156</v>
      </c>
    </row>
    <row r="145" spans="1:8" x14ac:dyDescent="0.25">
      <c r="A145" s="65">
        <f t="shared" si="15"/>
        <v>0.1240000000000001</v>
      </c>
      <c r="B145" s="28">
        <f t="shared" si="8"/>
        <v>0.38920171472823445</v>
      </c>
      <c r="C145" s="61">
        <f t="shared" si="9"/>
        <v>1801898627.3371499</v>
      </c>
      <c r="D145" s="62">
        <f t="shared" si="10"/>
        <v>1989042041.0076447</v>
      </c>
      <c r="E145">
        <f t="shared" si="11"/>
        <v>0.51411905236044331</v>
      </c>
      <c r="F145">
        <f t="shared" si="12"/>
        <v>1.3521363372331803</v>
      </c>
      <c r="G145" s="64">
        <f t="shared" si="13"/>
        <v>2.3765498229600741</v>
      </c>
      <c r="H145" s="66">
        <f t="shared" si="14"/>
        <v>6.3026520402940474</v>
      </c>
    </row>
    <row r="146" spans="1:8" x14ac:dyDescent="0.25">
      <c r="A146" s="65">
        <f t="shared" si="15"/>
        <v>0.12500000000000008</v>
      </c>
      <c r="B146" s="28">
        <f t="shared" si="8"/>
        <v>0.39038820320220774</v>
      </c>
      <c r="C146" s="61">
        <f t="shared" si="9"/>
        <v>1812077733.4824393</v>
      </c>
      <c r="D146" s="62">
        <f t="shared" si="10"/>
        <v>1998681341.4358089</v>
      </c>
      <c r="E146">
        <f t="shared" si="11"/>
        <v>0.51618795026617992</v>
      </c>
      <c r="F146">
        <f t="shared" si="12"/>
        <v>1.353553390593274</v>
      </c>
      <c r="G146" s="64">
        <f t="shared" si="13"/>
        <v>2.3650881270653419</v>
      </c>
      <c r="H146" s="66">
        <f t="shared" si="14"/>
        <v>6.2930249007606269</v>
      </c>
    </row>
    <row r="147" spans="1:8" x14ac:dyDescent="0.25">
      <c r="A147" s="65">
        <f t="shared" si="15"/>
        <v>0.12600000000000008</v>
      </c>
      <c r="B147" s="28">
        <f t="shared" si="8"/>
        <v>0.39156738691691156</v>
      </c>
      <c r="C147" s="61">
        <f t="shared" si="9"/>
        <v>1822217415.2194235</v>
      </c>
      <c r="D147" s="62">
        <f t="shared" si="10"/>
        <v>2008268017.8291771</v>
      </c>
      <c r="E147">
        <f t="shared" si="11"/>
        <v>0.51824858899952653</v>
      </c>
      <c r="F147">
        <f t="shared" si="12"/>
        <v>1.3549647869859771</v>
      </c>
      <c r="G147" s="64">
        <f t="shared" si="13"/>
        <v>2.3537981327445237</v>
      </c>
      <c r="H147" s="66">
        <f t="shared" si="14"/>
        <v>6.2835802678010477</v>
      </c>
    </row>
    <row r="148" spans="1:8" x14ac:dyDescent="0.25">
      <c r="A148" s="65">
        <f t="shared" si="15"/>
        <v>0.12700000000000009</v>
      </c>
      <c r="B148" s="28">
        <f t="shared" si="8"/>
        <v>0.39273935775540419</v>
      </c>
      <c r="C148" s="61">
        <f t="shared" si="9"/>
        <v>1832317990.2765293</v>
      </c>
      <c r="D148" s="62">
        <f t="shared" si="10"/>
        <v>2017802584.0214589</v>
      </c>
      <c r="E148">
        <f t="shared" si="11"/>
        <v>0.52030106669119958</v>
      </c>
      <c r="F148">
        <f t="shared" si="12"/>
        <v>1.3563705936241093</v>
      </c>
      <c r="G148" s="64">
        <f t="shared" si="13"/>
        <v>2.3426759128219015</v>
      </c>
      <c r="H148" s="66">
        <f t="shared" si="14"/>
        <v>6.2743138764231352</v>
      </c>
    </row>
    <row r="149" spans="1:8" x14ac:dyDescent="0.25">
      <c r="A149" s="65">
        <f t="shared" si="15"/>
        <v>0.12800000000000009</v>
      </c>
      <c r="B149" s="28">
        <f t="shared" si="8"/>
        <v>0.393904205769603</v>
      </c>
      <c r="C149" s="61">
        <f t="shared" si="9"/>
        <v>1842379771.9652674</v>
      </c>
      <c r="D149" s="62">
        <f t="shared" si="10"/>
        <v>2027285546.1516926</v>
      </c>
      <c r="E149">
        <f t="shared" si="11"/>
        <v>0.52234547954395105</v>
      </c>
      <c r="F149">
        <f t="shared" si="12"/>
        <v>1.3577708763999665</v>
      </c>
      <c r="G149" s="64">
        <f t="shared" si="13"/>
        <v>2.3317176602921226</v>
      </c>
      <c r="H149" s="66">
        <f t="shared" si="14"/>
        <v>6.2652215925184436</v>
      </c>
    </row>
    <row r="150" spans="1:8" x14ac:dyDescent="0.25">
      <c r="A150" s="65">
        <f t="shared" si="15"/>
        <v>0.12900000000000009</v>
      </c>
      <c r="B150" s="28">
        <f t="shared" si="8"/>
        <v>0.39506201923054884</v>
      </c>
      <c r="C150" s="61">
        <f t="shared" si="9"/>
        <v>1852403069.2717657</v>
      </c>
      <c r="D150" s="62">
        <f t="shared" si="10"/>
        <v>2036717402.8252749</v>
      </c>
      <c r="E150">
        <f t="shared" si="11"/>
        <v>0.52438192188518495</v>
      </c>
      <c r="F150">
        <f t="shared" si="12"/>
        <v>1.3591656999213595</v>
      </c>
      <c r="G150" s="64">
        <f t="shared" si="13"/>
        <v>2.3209196837320811</v>
      </c>
      <c r="H150" s="66">
        <f t="shared" si="14"/>
        <v>6.2562994078713849</v>
      </c>
    </row>
    <row r="151" spans="1:8" x14ac:dyDescent="0.25">
      <c r="A151" s="65">
        <f t="shared" si="15"/>
        <v>0.13000000000000009</v>
      </c>
      <c r="B151" s="28">
        <f t="shared" si="8"/>
        <v>0.39621288467691484</v>
      </c>
      <c r="C151" s="61">
        <f t="shared" si="9"/>
        <v>1862388186.945739</v>
      </c>
      <c r="D151" s="62">
        <f t="shared" si="10"/>
        <v>2046098645.2705705</v>
      </c>
      <c r="E151">
        <f t="shared" si="11"/>
        <v>0.52641048621774267</v>
      </c>
      <c r="F151">
        <f t="shared" si="12"/>
        <v>1.360555127546399</v>
      </c>
      <c r="G151" s="64">
        <f t="shared" si="13"/>
        <v>2.3102784029221475</v>
      </c>
      <c r="H151" s="66">
        <f t="shared" si="14"/>
        <v>6.2475434353955439</v>
      </c>
    </row>
    <row r="152" spans="1:8" x14ac:dyDescent="0.25">
      <c r="A152" s="65">
        <f t="shared" si="15"/>
        <v>0.13100000000000009</v>
      </c>
      <c r="B152" s="28">
        <f t="shared" si="8"/>
        <v>0.39735688696183386</v>
      </c>
      <c r="C152" s="61">
        <f t="shared" si="9"/>
        <v>1872335425.586997</v>
      </c>
      <c r="D152" s="62">
        <f t="shared" si="10"/>
        <v>2055429757.4912531</v>
      </c>
      <c r="E152">
        <f t="shared" si="11"/>
        <v>0.52843126326893286</v>
      </c>
      <c r="F152">
        <f t="shared" si="12"/>
        <v>1.3619392214170774</v>
      </c>
      <c r="G152" s="64">
        <f t="shared" si="13"/>
        <v>2.2997903446656598</v>
      </c>
      <c r="H152" s="66">
        <f t="shared" si="14"/>
        <v>6.2389499045851835</v>
      </c>
    </row>
    <row r="153" spans="1:8" x14ac:dyDescent="0.25">
      <c r="A153" s="65">
        <f t="shared" si="15"/>
        <v>0.13200000000000009</v>
      </c>
      <c r="B153" s="28">
        <f t="shared" ref="B153:B161" si="16">A153*(-1+(1+(2/(A153)))^(1/2))</f>
        <v>0.39849410929811474</v>
      </c>
      <c r="C153" s="61">
        <f t="shared" ref="C153:C161" si="17">(A153*(1-B153)*(1-(B153/3)))*$B$11*$B$14^3</f>
        <v>1882245081.7295737</v>
      </c>
      <c r="D153" s="62">
        <f t="shared" ref="D153:D161" si="18">C153/(1-($B$17*($F$15/$F$14)^2*(1-(C153/$F$12))))</f>
        <v>2064711216.4145358</v>
      </c>
      <c r="E153">
        <f t="shared" ref="E153:E161" si="19">0.73*$B$9*(A153)^(1/2)</f>
        <v>0.53044434203788071</v>
      </c>
      <c r="F153">
        <f t="shared" ref="F153:F161" si="20">1+(A153)^(1/2)</f>
        <v>1.3633180424916991</v>
      </c>
      <c r="G153" s="64">
        <f t="shared" ref="G153:G161" si="21">(5*($F$16)*($B$1*1000)^2)/(48*$F$4*D153)*1000000</f>
        <v>2.2894521387962485</v>
      </c>
      <c r="H153" s="66">
        <f t="shared" si="14"/>
        <v>6.2305151571706414</v>
      </c>
    </row>
    <row r="154" spans="1:8" x14ac:dyDescent="0.25">
      <c r="A154" s="65">
        <f t="shared" si="15"/>
        <v>0.13300000000000009</v>
      </c>
      <c r="B154" s="28">
        <f t="shared" si="16"/>
        <v>0.39962463330191561</v>
      </c>
      <c r="C154" s="61">
        <f t="shared" si="17"/>
        <v>1892117447.9235559</v>
      </c>
      <c r="D154" s="62">
        <f t="shared" si="18"/>
        <v>2073943492.0354099</v>
      </c>
      <c r="E154">
        <f t="shared" si="19"/>
        <v>0.53244980984126589</v>
      </c>
      <c r="F154">
        <f t="shared" si="20"/>
        <v>1.3646916505762094</v>
      </c>
      <c r="G154" s="64">
        <f t="shared" si="21"/>
        <v>2.279260514363211</v>
      </c>
      <c r="H154" s="66">
        <f t="shared" ref="H154:H161" si="22">G154*(1+E154)+(($B$10*($B$1*1000)^2)/(8*$B$14))*F154</f>
        <v>6.2222356429670267</v>
      </c>
    </row>
    <row r="155" spans="1:8" x14ac:dyDescent="0.25">
      <c r="A155" s="65">
        <f t="shared" ref="A155:A161" si="23">A154+0.001</f>
        <v>0.13400000000000009</v>
      </c>
      <c r="B155" s="28">
        <f t="shared" si="16"/>
        <v>0.40074853903493751</v>
      </c>
      <c r="C155" s="61">
        <f t="shared" si="17"/>
        <v>1901952812.814697</v>
      </c>
      <c r="D155" s="62">
        <f t="shared" si="18"/>
        <v>2083127047.557045</v>
      </c>
      <c r="E155">
        <f t="shared" si="19"/>
        <v>0.53444775235751552</v>
      </c>
      <c r="F155">
        <f t="shared" si="20"/>
        <v>1.3660601043544627</v>
      </c>
      <c r="G155" s="64">
        <f t="shared" si="21"/>
        <v>2.2692122959857133</v>
      </c>
      <c r="H155" s="66">
        <f t="shared" si="22"/>
        <v>6.21410791590624</v>
      </c>
    </row>
    <row r="156" spans="1:8" x14ac:dyDescent="0.25">
      <c r="A156" s="65">
        <f t="shared" si="23"/>
        <v>0.13500000000000009</v>
      </c>
      <c r="B156" s="28">
        <f t="shared" si="16"/>
        <v>0.40186590504519848</v>
      </c>
      <c r="C156" s="61">
        <f t="shared" si="17"/>
        <v>1911751461.2218876</v>
      </c>
      <c r="D156" s="62">
        <f t="shared" si="18"/>
        <v>2092262339.5274642</v>
      </c>
      <c r="E156">
        <f t="shared" si="19"/>
        <v>0.53643825366951614</v>
      </c>
      <c r="F156">
        <f t="shared" si="20"/>
        <v>1.3674234614174767</v>
      </c>
      <c r="G156" s="64">
        <f t="shared" si="21"/>
        <v>2.2593044003671476</v>
      </c>
      <c r="H156" s="66">
        <f t="shared" si="22"/>
        <v>6.2061286302429064</v>
      </c>
    </row>
    <row r="157" spans="1:8" x14ac:dyDescent="0.25">
      <c r="A157" s="65">
        <f t="shared" si="23"/>
        <v>0.13600000000000009</v>
      </c>
      <c r="B157" s="28">
        <f t="shared" si="16"/>
        <v>0.40297680840644723</v>
      </c>
      <c r="C157" s="61">
        <f t="shared" si="17"/>
        <v>1921513674.2125549</v>
      </c>
      <c r="D157" s="62">
        <f t="shared" si="18"/>
        <v>2101349817.9726255</v>
      </c>
      <c r="E157">
        <f t="shared" si="19"/>
        <v>0.5384213963059048</v>
      </c>
      <c r="F157">
        <f t="shared" si="20"/>
        <v>1.3687817782917155</v>
      </c>
      <c r="G157" s="64">
        <f t="shared" si="21"/>
        <v>2.2495338329614776</v>
      </c>
      <c r="H157" s="66">
        <f t="shared" si="22"/>
        <v>6.1982945369254008</v>
      </c>
    </row>
    <row r="158" spans="1:8" x14ac:dyDescent="0.25">
      <c r="A158" s="65">
        <f t="shared" si="23"/>
        <v>0.13700000000000009</v>
      </c>
      <c r="B158" s="28">
        <f t="shared" si="16"/>
        <v>0.40408132475627001</v>
      </c>
      <c r="C158" s="61">
        <f t="shared" si="17"/>
        <v>1931239729.1760671</v>
      </c>
      <c r="D158" s="62">
        <f t="shared" si="18"/>
        <v>2110389926.526027</v>
      </c>
      <c r="E158">
        <f t="shared" si="19"/>
        <v>0.54039726128099519</v>
      </c>
      <c r="F158">
        <f t="shared" si="20"/>
        <v>1.370135110466435</v>
      </c>
      <c r="G158" s="64">
        <f t="shared" si="21"/>
        <v>2.2398976847838763</v>
      </c>
      <c r="H158" s="66">
        <f t="shared" si="22"/>
        <v>6.1906024801235944</v>
      </c>
    </row>
    <row r="159" spans="1:8" x14ac:dyDescent="0.25">
      <c r="A159" s="65">
        <f t="shared" si="23"/>
        <v>0.13800000000000009</v>
      </c>
      <c r="B159" s="28">
        <f t="shared" si="16"/>
        <v>0.40517952833294452</v>
      </c>
      <c r="C159" s="61">
        <f t="shared" si="17"/>
        <v>1940929899.8951969</v>
      </c>
      <c r="D159" s="62">
        <f t="shared" si="18"/>
        <v>2119383102.5549414</v>
      </c>
      <c r="E159">
        <f t="shared" si="19"/>
        <v>0.54236592813339612</v>
      </c>
      <c r="F159">
        <f t="shared" si="20"/>
        <v>1.3714835124201343</v>
      </c>
      <c r="G159" s="64">
        <f t="shared" si="21"/>
        <v>2.2303931293584154</v>
      </c>
      <c r="H159" s="66">
        <f t="shared" si="22"/>
        <v>6.1830493939055113</v>
      </c>
    </row>
    <row r="160" spans="1:8" x14ac:dyDescent="0.25">
      <c r="A160" s="65">
        <f t="shared" si="23"/>
        <v>0.1390000000000001</v>
      </c>
      <c r="B160" s="28">
        <f t="shared" si="16"/>
        <v>0.40627149201108992</v>
      </c>
      <c r="C160" s="61">
        <f t="shared" si="17"/>
        <v>1950584456.6157231</v>
      </c>
      <c r="D160" s="62">
        <f t="shared" si="18"/>
        <v>2128329777.2834013</v>
      </c>
      <c r="E160">
        <f t="shared" si="19"/>
        <v>0.54432747496337186</v>
      </c>
      <c r="F160">
        <f t="shared" si="20"/>
        <v>1.3728270376461451</v>
      </c>
      <c r="G160" s="64">
        <f t="shared" si="21"/>
        <v>2.2210174197959471</v>
      </c>
      <c r="H160" s="66">
        <f t="shared" si="22"/>
        <v>6.1756322990554278</v>
      </c>
    </row>
    <row r="161" spans="1:8" ht="15.75" thickBot="1" x14ac:dyDescent="0.3">
      <c r="A161" s="67">
        <f t="shared" si="23"/>
        <v>0.1400000000000001</v>
      </c>
      <c r="B161" s="28">
        <f t="shared" si="16"/>
        <v>0.40735728733616045</v>
      </c>
      <c r="C161" s="61">
        <f t="shared" si="17"/>
        <v>1960203666.1142251</v>
      </c>
      <c r="D161" s="62">
        <f t="shared" si="18"/>
        <v>2137230375.9120314</v>
      </c>
      <c r="E161">
        <f t="shared" si="19"/>
        <v>0.54628197846899562</v>
      </c>
      <c r="F161">
        <f t="shared" si="20"/>
        <v>1.3741657386773942</v>
      </c>
      <c r="G161" s="64">
        <f t="shared" si="21"/>
        <v>2.2117678859957532</v>
      </c>
      <c r="H161" s="66">
        <f t="shared" si="22"/>
        <v>6.1683483000264898</v>
      </c>
    </row>
  </sheetData>
  <pageMargins left="0.7" right="0.7" top="0.75" bottom="0.75" header="0.3" footer="0.3"/>
  <pageSetup paperSize="9" scale="68" orientation="landscape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EHE-08</vt:lpstr>
      <vt:lpstr>EC2</vt:lpstr>
      <vt:lpstr>EC2 nou simplificat</vt:lpstr>
      <vt:lpstr>AMADE</vt:lpstr>
      <vt:lpstr>EC2 amb nova Ec</vt:lpstr>
      <vt:lpstr>gràfiques</vt:lpstr>
      <vt:lpstr>EHE-08 (2)</vt:lpstr>
      <vt:lpstr>EC2 (2)</vt:lpstr>
      <vt:lpstr>AMADE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joanc</dc:creator>
  <cp:lastModifiedBy>joanc</cp:lastModifiedBy>
  <cp:lastPrinted>2018-08-22T12:06:04Z</cp:lastPrinted>
  <dcterms:created xsi:type="dcterms:W3CDTF">2018-07-26T09:54:52Z</dcterms:created>
  <dcterms:modified xsi:type="dcterms:W3CDTF">2018-08-31T20:34:26Z</dcterms:modified>
</cp:coreProperties>
</file>