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9720" windowHeight="6996" activeTab="0"/>
  </bookViews>
  <sheets>
    <sheet name="DIAMETROS" sheetId="1" r:id="rId1"/>
    <sheet name="AGUA FRIA" sheetId="2" r:id="rId2"/>
    <sheet name="AGUA CALIENTE" sheetId="3" r:id="rId3"/>
    <sheet name="RETORNO" sheetId="4" r:id="rId4"/>
    <sheet name="FLUXORES" sheetId="5" r:id="rId5"/>
    <sheet name="PISCINAS" sheetId="6" r:id="rId6"/>
  </sheets>
  <definedNames/>
  <calcPr fullCalcOnLoad="1"/>
</workbook>
</file>

<file path=xl/sharedStrings.xml><?xml version="1.0" encoding="utf-8"?>
<sst xmlns="http://schemas.openxmlformats.org/spreadsheetml/2006/main" count="872" uniqueCount="93">
  <si>
    <t>Q =</t>
  </si>
  <si>
    <t>mm</t>
  </si>
  <si>
    <t>Caudal</t>
  </si>
  <si>
    <t>Diametro</t>
  </si>
  <si>
    <t>Longitud</t>
  </si>
  <si>
    <t>L Equival</t>
  </si>
  <si>
    <t>Lavabo =</t>
  </si>
  <si>
    <t>Aixeta =</t>
  </si>
  <si>
    <t>Dutxa =</t>
  </si>
  <si>
    <t>Nº =</t>
  </si>
  <si>
    <t>K =</t>
  </si>
  <si>
    <t>pulg.</t>
  </si>
  <si>
    <t>½ "</t>
  </si>
  <si>
    <t>¾ "</t>
  </si>
  <si>
    <t>1 "</t>
  </si>
  <si>
    <t>1 ¼ "</t>
  </si>
  <si>
    <t>1 ½ "</t>
  </si>
  <si>
    <t>2 "</t>
  </si>
  <si>
    <t>2 ½ "</t>
  </si>
  <si>
    <t>3 "</t>
  </si>
  <si>
    <t>4 "</t>
  </si>
  <si>
    <t>Q1 =</t>
  </si>
  <si>
    <t>Q2 =</t>
  </si>
  <si>
    <t>Q3 =</t>
  </si>
  <si>
    <t>(D) A + B</t>
  </si>
  <si>
    <t>(B) Vestuarios Mujeres P1</t>
  </si>
  <si>
    <t>(C) Vestuarios Hombres P1</t>
  </si>
  <si>
    <t>(E) D + C</t>
  </si>
  <si>
    <t>TRAMOS PLANTA PRIMERA</t>
  </si>
  <si>
    <t>(A) Lavabos Bar</t>
  </si>
  <si>
    <t>TRAMOS PLANTA BAIXA</t>
  </si>
  <si>
    <t>(B) Lavabos P1</t>
  </si>
  <si>
    <t>(C) Vestuarios Mujeres P1</t>
  </si>
  <si>
    <t>(D) Vestuarios Hombres P1</t>
  </si>
  <si>
    <t>(E) A + B</t>
  </si>
  <si>
    <t>(F) E + C</t>
  </si>
  <si>
    <t>(G) F + D</t>
  </si>
  <si>
    <t>1 1/2 "</t>
  </si>
  <si>
    <t>Water =</t>
  </si>
  <si>
    <t>Urinari =</t>
  </si>
  <si>
    <t>2 1/2 "</t>
  </si>
  <si>
    <t>Duchas =</t>
  </si>
  <si>
    <t>(A) Lavabos Publicos</t>
  </si>
  <si>
    <t>(B) Lavabos Vestuario Mujeres</t>
  </si>
  <si>
    <t>(C) Lavabos Vestuario Hombres</t>
  </si>
  <si>
    <t>TRAMOS PLANTA SOTERRANI</t>
  </si>
  <si>
    <t>(A) Lavabos Salas</t>
  </si>
  <si>
    <t>(D) B + C</t>
  </si>
  <si>
    <t>(E) D + A</t>
  </si>
  <si>
    <t>MONTANTE</t>
  </si>
  <si>
    <t>P1 + PB</t>
  </si>
  <si>
    <t>P1 + PB + PS</t>
  </si>
  <si>
    <t xml:space="preserve">Altura maxima </t>
  </si>
  <si>
    <t>Longitud mas desfaborable</t>
  </si>
  <si>
    <t>Presion minima de distribucion</t>
  </si>
  <si>
    <t>Presion minima de uso</t>
  </si>
  <si>
    <t>Presion residual necesaria</t>
  </si>
  <si>
    <t>Maxima perdida de presion por metro</t>
  </si>
  <si>
    <t>2 1/2"</t>
  </si>
  <si>
    <t>3"</t>
  </si>
  <si>
    <t>2"</t>
  </si>
  <si>
    <t>PERDIDA DE CARGA ADMISIBLE</t>
  </si>
  <si>
    <t>1 1/4"</t>
  </si>
  <si>
    <t>1"</t>
  </si>
  <si>
    <t>4"</t>
  </si>
  <si>
    <t>DIAMETROS TUBOS</t>
  </si>
  <si>
    <t>(A) Vestuario Mujeres PB 1</t>
  </si>
  <si>
    <t>(B) Vestuario Mujeres PB 2</t>
  </si>
  <si>
    <t>(C) Vestuario Hombres PB  1</t>
  </si>
  <si>
    <t>(D) Vestuario Hombres PB  2</t>
  </si>
  <si>
    <t>1 1/2"</t>
  </si>
  <si>
    <t>(A) Vestuarios Mujeres PS</t>
  </si>
  <si>
    <t>(B) Vestuarios Hombres PS</t>
  </si>
  <si>
    <t>(E) Lavabos Publicos</t>
  </si>
  <si>
    <t>(F) A + B</t>
  </si>
  <si>
    <t>(G) F + C</t>
  </si>
  <si>
    <t>(H) G + D</t>
  </si>
  <si>
    <t>(I) H + E</t>
  </si>
  <si>
    <t>(C) Serveis Sales</t>
  </si>
  <si>
    <t>(B) Vestuario Hombres PS</t>
  </si>
  <si>
    <t>(A) Vestuario Mujeres PS</t>
  </si>
  <si>
    <t>5 "</t>
  </si>
  <si>
    <t>6 "</t>
  </si>
  <si>
    <t>PLANTA SOTERRANI</t>
  </si>
  <si>
    <t>PLANTA BAIXA</t>
  </si>
  <si>
    <t>PLANTA PRIMERA</t>
  </si>
  <si>
    <t>Piscina =</t>
  </si>
  <si>
    <t>Mangera =</t>
  </si>
  <si>
    <t>(A)</t>
  </si>
  <si>
    <t>(B)</t>
  </si>
  <si>
    <t>(C)</t>
  </si>
  <si>
    <t>(D)</t>
  </si>
  <si>
    <t>(F) E + C + D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</si>
</sst>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&quot;kW/h&quot;"/>
    <numFmt numFmtId="169" formatCode="#,##0\ &quot;kCal/h&quot;"/>
    <numFmt numFmtId="170" formatCode="#,##0\ &quot;m²&quot;"/>
    <numFmt numFmtId="171" formatCode="#,##0\ &quot;m³&quot;"/>
    <numFmt numFmtId="172" formatCode="#,##0\ &quot;ºC&quot;"/>
    <numFmt numFmtId="173" formatCode="#,##0\ &quot;m³/h&quot;"/>
    <numFmt numFmtId="174" formatCode="#,##0\ &quot;%&quot;"/>
    <numFmt numFmtId="175" formatCode="#,##0.00\ &quot;kWh/m²&quot;"/>
    <numFmt numFmtId="176" formatCode="#,##0.00\ &quot;kg/h.m²&quot;"/>
    <numFmt numFmtId="177" formatCode="#,##0.00\ &quot;bany/m²&quot;"/>
    <numFmt numFmtId="178" formatCode="#,##0.00\ &quot;kWh/kg&quot;"/>
    <numFmt numFmtId="179" formatCode="#,##0.00\ &quot;kW&quot;"/>
    <numFmt numFmtId="180" formatCode="#,##0\ &quot;ºK&quot;"/>
    <numFmt numFmtId="181" formatCode="#,##0.00\ &quot;W/m²,ºC&quot;"/>
    <numFmt numFmtId="182" formatCode="#,##0.00\ &quot;m/s&quot;"/>
    <numFmt numFmtId="183" formatCode="#,##0.00\ &quot;kWh&quot;"/>
    <numFmt numFmtId="184" formatCode="#,##0\ &quot;kg/h&quot;"/>
    <numFmt numFmtId="185" formatCode="#,##0\ &quot;J/kg.ºC&quot;"/>
    <numFmt numFmtId="186" formatCode="#,##0.00\ &quot;m²&quot;"/>
    <numFmt numFmtId="187" formatCode="#,##0\ &quot;pers.&quot;"/>
    <numFmt numFmtId="188" formatCode="#,##0\ &quot;m³/hpers&quot;"/>
    <numFmt numFmtId="189" formatCode="#,##0\ &quot;hores&quot;"/>
    <numFmt numFmtId="190" formatCode="#,##0\ &quot;°C&quot;"/>
    <numFmt numFmtId="191" formatCode="#,##0.0\ &quot;gr/kg&quot;"/>
    <numFmt numFmtId="192" formatCode="#,##0.00\ &quot;kcal/hxm²&quot;"/>
    <numFmt numFmtId="193" formatCode="#,##0\ &quot;kcal/hxm²&quot;"/>
    <numFmt numFmtId="194" formatCode="#,##0.0\ &quot;kcal/hm²&quot;"/>
    <numFmt numFmtId="195" formatCode="#,##0\ &quot;kcal/h&quot;"/>
    <numFmt numFmtId="196" formatCode="#,##0.00\ &quot;gr/kg&quot;"/>
    <numFmt numFmtId="197" formatCode="#,##0.000\ &quot;kg/kg&quot;"/>
    <numFmt numFmtId="198" formatCode="#,##0.00\ &quot;kg/h&quot;"/>
    <numFmt numFmtId="199" formatCode="#,##0.00\ &quot;m³/s&quot;"/>
    <numFmt numFmtId="200" formatCode="#,##0.00\ &quot;m&quot;"/>
    <numFmt numFmtId="201" formatCode="#,##0.0\ &quot;m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\ &quot;€&quot;"/>
    <numFmt numFmtId="207" formatCode="[$-C0A]dddd\,\ dd&quot; de &quot;mmmm&quot; de &quot;yyyy"/>
    <numFmt numFmtId="208" formatCode="#,##0\ &quot;l / s&quot;"/>
    <numFmt numFmtId="209" formatCode="#,##0\ &quot;l/s&quot;"/>
    <numFmt numFmtId="210" formatCode="#,##0.00\ &quot;l/s&quot;"/>
    <numFmt numFmtId="211" formatCode="#,##0\ &quot;mm&quot;"/>
    <numFmt numFmtId="212" formatCode="#,##0.0000"/>
    <numFmt numFmtId="213" formatCode="0.000E+00"/>
    <numFmt numFmtId="214" formatCode="#,##0.00\ &quot;mmcda&quot;"/>
    <numFmt numFmtId="215" formatCode="#,##0.00\ &quot;mcda&quot;"/>
    <numFmt numFmtId="216" formatCode="#,##0\ &quot;mcda&quot;"/>
    <numFmt numFmtId="217" formatCode="#,##0.0\ &quot;mcda&quot;"/>
    <numFmt numFmtId="218" formatCode="#,##0.00\ &quot;mcda/m&quot;"/>
    <numFmt numFmtId="219" formatCode="#,##0.00\ &quot;mmcda/m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201" fontId="6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4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210" fontId="8" fillId="0" borderId="14" xfId="0" applyNumberFormat="1" applyFont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211" fontId="8" fillId="0" borderId="18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210" fontId="8" fillId="0" borderId="19" xfId="0" applyNumberFormat="1" applyFont="1" applyBorder="1" applyAlignment="1">
      <alignment horizontal="center" vertical="center"/>
    </xf>
    <xf numFmtId="201" fontId="8" fillId="0" borderId="19" xfId="0" applyNumberFormat="1" applyFont="1" applyBorder="1" applyAlignment="1">
      <alignment horizontal="center" vertical="center"/>
    </xf>
    <xf numFmtId="211" fontId="8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0" fontId="48" fillId="0" borderId="19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2" fontId="8" fillId="0" borderId="19" xfId="0" applyNumberFormat="1" applyFont="1" applyBorder="1" applyAlignment="1">
      <alignment horizontal="left"/>
    </xf>
    <xf numFmtId="210" fontId="8" fillId="0" borderId="19" xfId="0" applyNumberFormat="1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left"/>
    </xf>
    <xf numFmtId="0" fontId="48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218" fontId="48" fillId="0" borderId="0" xfId="0" applyNumberFormat="1" applyFont="1" applyFill="1" applyBorder="1" applyAlignment="1">
      <alignment horizontal="center" vertical="center" wrapText="1"/>
    </xf>
    <xf numFmtId="218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center" wrapText="1"/>
    </xf>
    <xf numFmtId="218" fontId="48" fillId="0" borderId="12" xfId="0" applyNumberFormat="1" applyFont="1" applyFill="1" applyBorder="1" applyAlignment="1">
      <alignment horizontal="center" vertical="center" wrapText="1"/>
    </xf>
    <xf numFmtId="218" fontId="48" fillId="0" borderId="14" xfId="0" applyNumberFormat="1" applyFont="1" applyFill="1" applyBorder="1" applyAlignment="1">
      <alignment horizontal="center" vertical="center" wrapText="1"/>
    </xf>
    <xf numFmtId="215" fontId="48" fillId="0" borderId="12" xfId="0" applyNumberFormat="1" applyFont="1" applyFill="1" applyBorder="1" applyAlignment="1">
      <alignment horizontal="center" vertical="center" wrapText="1"/>
    </xf>
    <xf numFmtId="215" fontId="48" fillId="0" borderId="14" xfId="0" applyNumberFormat="1" applyFont="1" applyFill="1" applyBorder="1" applyAlignment="1">
      <alignment horizontal="center" vertical="center" wrapText="1"/>
    </xf>
    <xf numFmtId="201" fontId="8" fillId="0" borderId="12" xfId="0" applyNumberFormat="1" applyFont="1" applyBorder="1" applyAlignment="1">
      <alignment horizontal="center" vertical="center"/>
    </xf>
    <xf numFmtId="201" fontId="8" fillId="0" borderId="14" xfId="0" applyNumberFormat="1" applyFont="1" applyBorder="1" applyAlignment="1">
      <alignment horizontal="center" vertical="center"/>
    </xf>
    <xf numFmtId="218" fontId="47" fillId="0" borderId="12" xfId="0" applyNumberFormat="1" applyFont="1" applyFill="1" applyBorder="1" applyAlignment="1">
      <alignment horizontal="center" vertical="center" wrapText="1"/>
    </xf>
    <xf numFmtId="218" fontId="47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6" fontId="9" fillId="0" borderId="19" xfId="0" applyNumberFormat="1" applyFont="1" applyBorder="1" applyAlignment="1">
      <alignment horizontal="center" vertical="center"/>
    </xf>
    <xf numFmtId="210" fontId="8" fillId="0" borderId="14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Layout" workbookViewId="0" topLeftCell="A1">
      <selection activeCell="D18" sqref="D18"/>
    </sheetView>
  </sheetViews>
  <sheetFormatPr defaultColWidth="10.28125" defaultRowHeight="12.75"/>
  <cols>
    <col min="1" max="5" width="10.28125" style="0" customWidth="1"/>
  </cols>
  <sheetData>
    <row r="1" spans="1:5" ht="13.5" customHeight="1">
      <c r="A1" s="50" t="s">
        <v>65</v>
      </c>
      <c r="B1" s="50"/>
      <c r="C1" s="50"/>
      <c r="D1" s="50"/>
      <c r="E1" s="50"/>
    </row>
    <row r="2" spans="1:5" ht="13.5" customHeight="1" thickBot="1">
      <c r="A2" s="18"/>
      <c r="B2" s="18"/>
      <c r="C2" s="18"/>
      <c r="D2" s="18"/>
      <c r="E2" s="18"/>
    </row>
    <row r="3" spans="1:3" ht="13.5" customHeight="1" thickBot="1">
      <c r="A3" s="18"/>
      <c r="B3" s="4" t="s">
        <v>11</v>
      </c>
      <c r="C3" s="5" t="s">
        <v>1</v>
      </c>
    </row>
    <row r="4" spans="1:3" ht="13.5" customHeight="1" thickBot="1">
      <c r="A4" s="18"/>
      <c r="B4" s="4" t="s">
        <v>12</v>
      </c>
      <c r="C4" s="5">
        <v>13</v>
      </c>
    </row>
    <row r="5" spans="1:3" ht="13.5" customHeight="1" thickBot="1">
      <c r="A5" s="18"/>
      <c r="B5" s="4" t="s">
        <v>13</v>
      </c>
      <c r="C5" s="5">
        <v>19</v>
      </c>
    </row>
    <row r="6" spans="2:3" ht="14.25" thickBot="1">
      <c r="B6" s="4" t="s">
        <v>14</v>
      </c>
      <c r="C6" s="5">
        <v>25</v>
      </c>
    </row>
    <row r="7" spans="2:3" ht="14.25" thickBot="1">
      <c r="B7" s="4" t="s">
        <v>15</v>
      </c>
      <c r="C7" s="5">
        <v>32</v>
      </c>
    </row>
    <row r="8" spans="2:3" ht="14.25" thickBot="1">
      <c r="B8" s="4" t="s">
        <v>16</v>
      </c>
      <c r="C8" s="5">
        <v>38</v>
      </c>
    </row>
    <row r="9" spans="2:3" ht="14.25" thickBot="1">
      <c r="B9" s="4" t="s">
        <v>17</v>
      </c>
      <c r="C9" s="5">
        <v>51</v>
      </c>
    </row>
    <row r="10" spans="2:3" ht="14.25" thickBot="1">
      <c r="B10" s="4" t="s">
        <v>18</v>
      </c>
      <c r="C10" s="5">
        <v>64</v>
      </c>
    </row>
    <row r="11" spans="2:3" ht="14.25" thickBot="1">
      <c r="B11" s="4" t="s">
        <v>19</v>
      </c>
      <c r="C11" s="5">
        <v>76</v>
      </c>
    </row>
    <row r="12" spans="2:3" ht="14.25" thickBot="1">
      <c r="B12" s="4" t="s">
        <v>20</v>
      </c>
      <c r="C12" s="5">
        <v>102</v>
      </c>
    </row>
    <row r="13" spans="2:3" ht="14.25" thickBot="1">
      <c r="B13" s="4" t="s">
        <v>81</v>
      </c>
      <c r="C13" s="5">
        <v>127</v>
      </c>
    </row>
    <row r="14" spans="2:3" ht="14.25" thickBot="1">
      <c r="B14" s="4" t="s">
        <v>82</v>
      </c>
      <c r="C14" s="5">
        <v>152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120" r:id="rId1"/>
  <headerFooter>
    <oddHeader>&amp;CLINIA DE AGUA FRIA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53"/>
  <sheetViews>
    <sheetView view="pageLayout" workbookViewId="0" topLeftCell="A130">
      <selection activeCell="C125" sqref="C125"/>
    </sheetView>
  </sheetViews>
  <sheetFormatPr defaultColWidth="10.28125" defaultRowHeight="12.75"/>
  <cols>
    <col min="1" max="7" width="10.28125" style="0" customWidth="1"/>
    <col min="8" max="9" width="10.28125" style="6" customWidth="1"/>
  </cols>
  <sheetData>
    <row r="1" spans="1:9" ht="13.5" customHeight="1">
      <c r="A1" s="50" t="s">
        <v>61</v>
      </c>
      <c r="B1" s="50"/>
      <c r="C1" s="50"/>
      <c r="D1" s="50"/>
      <c r="E1" s="50"/>
      <c r="F1" s="50"/>
      <c r="G1" s="50"/>
      <c r="H1"/>
      <c r="I1"/>
    </row>
    <row r="2" spans="2:9" ht="13.5" customHeight="1">
      <c r="B2" s="45" t="s">
        <v>54</v>
      </c>
      <c r="F2" s="54">
        <v>30</v>
      </c>
      <c r="G2" s="55"/>
      <c r="H2"/>
      <c r="I2"/>
    </row>
    <row r="3" spans="2:9" ht="13.5" customHeight="1">
      <c r="B3" s="45" t="s">
        <v>55</v>
      </c>
      <c r="F3" s="54">
        <v>10</v>
      </c>
      <c r="G3" s="55"/>
      <c r="H3"/>
      <c r="I3"/>
    </row>
    <row r="4" spans="2:9" ht="13.5" customHeight="1">
      <c r="B4" s="45" t="s">
        <v>52</v>
      </c>
      <c r="E4" s="26">
        <v>10</v>
      </c>
      <c r="F4" s="54">
        <f>E4</f>
        <v>10</v>
      </c>
      <c r="G4" s="55"/>
      <c r="H4"/>
      <c r="I4"/>
    </row>
    <row r="5" spans="2:9" ht="13.5" customHeight="1">
      <c r="B5" s="45" t="s">
        <v>53</v>
      </c>
      <c r="E5" s="26">
        <v>150</v>
      </c>
      <c r="F5" s="56">
        <f>E5*1.1</f>
        <v>165</v>
      </c>
      <c r="G5" s="57"/>
      <c r="H5"/>
      <c r="I5"/>
    </row>
    <row r="6" spans="2:9" ht="13.5" customHeight="1">
      <c r="B6" s="45" t="s">
        <v>56</v>
      </c>
      <c r="C6" s="46"/>
      <c r="F6" s="54">
        <f>F2-F3-F4</f>
        <v>10</v>
      </c>
      <c r="G6" s="55"/>
      <c r="H6"/>
      <c r="I6"/>
    </row>
    <row r="7" spans="2:9" ht="13.5" customHeight="1">
      <c r="B7" s="45" t="s">
        <v>57</v>
      </c>
      <c r="C7" s="46"/>
      <c r="F7" s="58">
        <f>F6/F5</f>
        <v>0.06060606060606061</v>
      </c>
      <c r="G7" s="59"/>
      <c r="H7"/>
      <c r="I7"/>
    </row>
    <row r="8" spans="2:9" ht="13.5" customHeight="1">
      <c r="B8" s="45"/>
      <c r="C8" s="46"/>
      <c r="F8" s="48"/>
      <c r="G8" s="48"/>
      <c r="H8"/>
      <c r="I8"/>
    </row>
    <row r="9" spans="1:7" ht="13.5" customHeight="1">
      <c r="A9" s="50" t="s">
        <v>28</v>
      </c>
      <c r="B9" s="50"/>
      <c r="C9" s="50"/>
      <c r="D9" s="50"/>
      <c r="E9" s="50"/>
      <c r="F9" s="50"/>
      <c r="G9" s="50"/>
    </row>
    <row r="10" spans="1:7" ht="13.5" customHeight="1">
      <c r="A10" s="51" t="s">
        <v>29</v>
      </c>
      <c r="B10" s="51"/>
      <c r="C10" s="51"/>
      <c r="D10" s="51"/>
      <c r="E10" s="51"/>
      <c r="F10" s="51"/>
      <c r="G10" s="51"/>
    </row>
    <row r="11" spans="1:7" ht="13.5" customHeight="1">
      <c r="A11" s="19"/>
      <c r="B11" s="14" t="s">
        <v>6</v>
      </c>
      <c r="C11" s="15">
        <v>5</v>
      </c>
      <c r="D11" s="16" t="s">
        <v>7</v>
      </c>
      <c r="E11" s="15">
        <v>4</v>
      </c>
      <c r="F11" s="16" t="s">
        <v>8</v>
      </c>
      <c r="G11" s="17">
        <v>2</v>
      </c>
    </row>
    <row r="12" spans="1:7" ht="13.5" customHeight="1">
      <c r="A12" s="19"/>
      <c r="B12" s="8" t="s">
        <v>9</v>
      </c>
      <c r="C12" s="9">
        <f>C11+E11+G11</f>
        <v>11</v>
      </c>
      <c r="D12" s="10" t="s">
        <v>10</v>
      </c>
      <c r="E12" s="12">
        <f>1/(SQRT(C12-1))</f>
        <v>0.31622776601683794</v>
      </c>
      <c r="F12" s="10" t="s">
        <v>0</v>
      </c>
      <c r="G12" s="20">
        <f>C11*0.1+E11*0.1+G11*0.2</f>
        <v>1.3</v>
      </c>
    </row>
    <row r="13" spans="1:8" ht="13.5" customHeight="1">
      <c r="A13" s="19"/>
      <c r="B13" s="21" t="s">
        <v>2</v>
      </c>
      <c r="C13" s="21" t="s">
        <v>4</v>
      </c>
      <c r="D13" s="21" t="s">
        <v>5</v>
      </c>
      <c r="E13" s="21" t="s">
        <v>3</v>
      </c>
      <c r="F13" s="22" t="s">
        <v>3</v>
      </c>
      <c r="G13" s="23">
        <v>32</v>
      </c>
      <c r="H13" s="1"/>
    </row>
    <row r="14" spans="1:8" ht="13.5" customHeight="1">
      <c r="A14" s="24"/>
      <c r="B14" s="25">
        <f>IF(E12&gt;0.3,(C11*0.1+E11*0.1+G11*0.2)*E12,(C11*0.1+E11*0.1+G11*0.2)*0.3)</f>
        <v>0.41109609582188933</v>
      </c>
      <c r="C14" s="26">
        <v>60</v>
      </c>
      <c r="D14" s="26">
        <f>C14*1.1</f>
        <v>66</v>
      </c>
      <c r="E14" s="27">
        <f>SQRT(4000*B14/1.5/PI())</f>
        <v>18.680182117004197</v>
      </c>
      <c r="F14" s="28" t="s">
        <v>62</v>
      </c>
      <c r="G14" s="29">
        <f>4000*B14/POWER(G13,2)/PI()</f>
        <v>0.5111560604361964</v>
      </c>
      <c r="H14" s="1"/>
    </row>
    <row r="15" spans="1:8" ht="13.5" customHeight="1">
      <c r="A15" s="24"/>
      <c r="B15" s="30"/>
      <c r="C15" s="31"/>
      <c r="D15" s="31"/>
      <c r="E15" s="32"/>
      <c r="F15" s="52">
        <f>4*0.00023*POWER(4/PI(),1.75)*POWER(B14/1000,1.75)/POWER(G13/1000,4.75)</f>
        <v>0.02100482194680971</v>
      </c>
      <c r="G15" s="53">
        <f>POWER(0.23*G14/POWER(G13,1/3),0.5)</f>
        <v>0.1924342384262264</v>
      </c>
      <c r="H15" s="1"/>
    </row>
    <row r="16" spans="1:7" ht="13.5" customHeight="1">
      <c r="A16" s="33" t="s">
        <v>31</v>
      </c>
      <c r="B16" s="34"/>
      <c r="C16" s="34"/>
      <c r="D16" s="34"/>
      <c r="E16" s="34"/>
      <c r="F16" s="34"/>
      <c r="G16" s="34"/>
    </row>
    <row r="17" spans="1:7" ht="13.5" customHeight="1">
      <c r="A17" s="19"/>
      <c r="B17" s="14" t="s">
        <v>6</v>
      </c>
      <c r="C17" s="15">
        <v>2</v>
      </c>
      <c r="D17" s="16" t="s">
        <v>7</v>
      </c>
      <c r="E17" s="15">
        <v>2</v>
      </c>
      <c r="F17" s="16" t="s">
        <v>8</v>
      </c>
      <c r="G17" s="17">
        <v>0</v>
      </c>
    </row>
    <row r="18" spans="1:7" ht="13.5" customHeight="1">
      <c r="A18" s="19"/>
      <c r="B18" s="8" t="s">
        <v>9</v>
      </c>
      <c r="C18" s="9">
        <f>C17+E17+G17</f>
        <v>4</v>
      </c>
      <c r="D18" s="10" t="s">
        <v>10</v>
      </c>
      <c r="E18" s="12">
        <f>1/(SQRT(C18-1))</f>
        <v>0.5773502691896258</v>
      </c>
      <c r="F18" s="10" t="s">
        <v>0</v>
      </c>
      <c r="G18" s="20">
        <f>C17*0.1+E17*0.1+G17*0.2</f>
        <v>0.4</v>
      </c>
    </row>
    <row r="19" spans="1:7" ht="13.5" customHeight="1">
      <c r="A19" s="19"/>
      <c r="B19" s="21" t="s">
        <v>2</v>
      </c>
      <c r="C19" s="21" t="s">
        <v>4</v>
      </c>
      <c r="D19" s="21" t="s">
        <v>5</v>
      </c>
      <c r="E19" s="21" t="s">
        <v>3</v>
      </c>
      <c r="F19" s="22" t="s">
        <v>3</v>
      </c>
      <c r="G19" s="23">
        <v>25</v>
      </c>
    </row>
    <row r="20" spans="1:7" ht="13.5" customHeight="1">
      <c r="A20" s="24"/>
      <c r="B20" s="25">
        <f>IF(E18&gt;0.3,(C17*0.1+E17*0.1+G17*0.2)*E18,(C17*0.1+E17*0.1+G17*0.2)*0.3)</f>
        <v>0.23094010767585035</v>
      </c>
      <c r="C20" s="26">
        <v>20</v>
      </c>
      <c r="D20" s="26">
        <f>C20*1.1</f>
        <v>22</v>
      </c>
      <c r="E20" s="27">
        <f>SQRT(4000*B20/1.5/PI())</f>
        <v>14.001001810782189</v>
      </c>
      <c r="F20" s="28" t="s">
        <v>63</v>
      </c>
      <c r="G20" s="29">
        <f>4000*B20/POWER(G19,2)/PI()</f>
        <v>0.47046732409326264</v>
      </c>
    </row>
    <row r="21" spans="1:7" ht="13.5" customHeight="1">
      <c r="A21" s="24"/>
      <c r="B21" s="30"/>
      <c r="C21" s="31"/>
      <c r="D21" s="31"/>
      <c r="E21" s="32"/>
      <c r="F21" s="52">
        <f>4*0.00023*POWER(4/PI(),1.75)*POWER(B20/1000,1.75)/POWER(G19/1000,4.75)</f>
        <v>0.024733716622269298</v>
      </c>
      <c r="G21" s="53">
        <f>POWER(0.23*G20/POWER(G19,1/3),0.5)</f>
        <v>0.19237057769641944</v>
      </c>
    </row>
    <row r="22" spans="1:7" ht="13.5" customHeight="1">
      <c r="A22" s="33" t="s">
        <v>32</v>
      </c>
      <c r="B22" s="35"/>
      <c r="C22" s="35"/>
      <c r="D22" s="35"/>
      <c r="E22" s="35"/>
      <c r="F22" s="35"/>
      <c r="G22" s="35"/>
    </row>
    <row r="23" spans="1:9" s="3" customFormat="1" ht="13.5" customHeight="1">
      <c r="A23" s="19"/>
      <c r="B23" s="14" t="s">
        <v>6</v>
      </c>
      <c r="C23" s="15">
        <v>1</v>
      </c>
      <c r="D23" s="16" t="s">
        <v>7</v>
      </c>
      <c r="E23" s="15">
        <v>1</v>
      </c>
      <c r="F23" s="16" t="s">
        <v>8</v>
      </c>
      <c r="G23" s="17">
        <v>6</v>
      </c>
      <c r="H23" s="2"/>
      <c r="I23" s="7"/>
    </row>
    <row r="24" spans="1:8" ht="13.5" customHeight="1">
      <c r="A24" s="19"/>
      <c r="B24" s="8" t="s">
        <v>9</v>
      </c>
      <c r="C24" s="9">
        <f>C23+E23+G23</f>
        <v>8</v>
      </c>
      <c r="D24" s="10" t="s">
        <v>10</v>
      </c>
      <c r="E24" s="12">
        <f>1/(SQRT(C24-1))</f>
        <v>0.3779644730092272</v>
      </c>
      <c r="F24" s="10" t="s">
        <v>0</v>
      </c>
      <c r="G24" s="20">
        <f>C23*0.1+E23*0.1+G23*0.2</f>
        <v>1.4000000000000001</v>
      </c>
      <c r="H24" s="1"/>
    </row>
    <row r="25" spans="1:8" ht="13.5" customHeight="1">
      <c r="A25" s="19"/>
      <c r="B25" s="21" t="s">
        <v>2</v>
      </c>
      <c r="C25" s="21" t="s">
        <v>4</v>
      </c>
      <c r="D25" s="21" t="s">
        <v>5</v>
      </c>
      <c r="E25" s="21" t="s">
        <v>3</v>
      </c>
      <c r="F25" s="22" t="s">
        <v>3</v>
      </c>
      <c r="G25" s="23">
        <v>32</v>
      </c>
      <c r="H25" s="1"/>
    </row>
    <row r="26" spans="1:8" ht="13.5" customHeight="1">
      <c r="A26" s="24"/>
      <c r="B26" s="25">
        <f>IF(E24&gt;0.3,(C23*0.1+E23*0.1+G23*0.2)*E24,(C23*0.1+E23*0.1+G23*0.2)*0.3)</f>
        <v>0.5291502622129182</v>
      </c>
      <c r="C26" s="26">
        <v>15</v>
      </c>
      <c r="D26" s="26">
        <f>C26*1.1</f>
        <v>16.5</v>
      </c>
      <c r="E26" s="27">
        <f>SQRT(4000*B26/1.5/PI())</f>
        <v>21.193317169278746</v>
      </c>
      <c r="F26" s="28" t="s">
        <v>62</v>
      </c>
      <c r="G26" s="29">
        <f>4000*B26/POWER(G25,2)/PI()</f>
        <v>0.6579443739809256</v>
      </c>
      <c r="H26" s="1"/>
    </row>
    <row r="27" spans="1:8" ht="13.5" customHeight="1">
      <c r="A27" s="24"/>
      <c r="B27" s="36"/>
      <c r="C27" s="31"/>
      <c r="D27" s="31"/>
      <c r="E27" s="32"/>
      <c r="F27" s="52">
        <f>4*0.00023*POWER(4/PI(),1.75)*POWER(B26/1000,1.75)/POWER(G25/1000,4.75)</f>
        <v>0.03267242843445276</v>
      </c>
      <c r="G27" s="53">
        <f>POWER(0.23*G26/POWER(G25,1/3),0.5)</f>
        <v>0.21832334522494884</v>
      </c>
      <c r="H27" s="1"/>
    </row>
    <row r="28" spans="1:8" ht="13.5" customHeight="1">
      <c r="A28" s="33" t="s">
        <v>33</v>
      </c>
      <c r="B28" s="35"/>
      <c r="C28" s="35"/>
      <c r="D28" s="35"/>
      <c r="E28" s="35"/>
      <c r="F28" s="35"/>
      <c r="G28" s="35"/>
      <c r="H28" s="1"/>
    </row>
    <row r="29" spans="1:8" ht="13.5" customHeight="1">
      <c r="A29" s="19"/>
      <c r="B29" s="8" t="s">
        <v>6</v>
      </c>
      <c r="C29" s="9">
        <v>1</v>
      </c>
      <c r="D29" s="10" t="s">
        <v>7</v>
      </c>
      <c r="E29" s="9">
        <v>1</v>
      </c>
      <c r="F29" s="10" t="s">
        <v>8</v>
      </c>
      <c r="G29" s="11">
        <v>6</v>
      </c>
      <c r="H29" s="1"/>
    </row>
    <row r="30" spans="1:8" ht="13.5" customHeight="1">
      <c r="A30" s="19"/>
      <c r="B30" s="8" t="s">
        <v>9</v>
      </c>
      <c r="C30" s="9">
        <f>C29+E29+G29</f>
        <v>8</v>
      </c>
      <c r="D30" s="10" t="s">
        <v>10</v>
      </c>
      <c r="E30" s="12">
        <f>1/(SQRT(C30-1))</f>
        <v>0.3779644730092272</v>
      </c>
      <c r="F30" s="10" t="s">
        <v>0</v>
      </c>
      <c r="G30" s="20">
        <f>C29*0.1+E29*0.1+G29*0.2</f>
        <v>1.4000000000000001</v>
      </c>
      <c r="H30" s="1"/>
    </row>
    <row r="31" spans="1:8" ht="13.5" customHeight="1">
      <c r="A31" s="19"/>
      <c r="B31" s="37" t="s">
        <v>2</v>
      </c>
      <c r="C31" s="37" t="s">
        <v>4</v>
      </c>
      <c r="D31" s="37" t="s">
        <v>5</v>
      </c>
      <c r="E31" s="37" t="s">
        <v>3</v>
      </c>
      <c r="F31" s="38" t="s">
        <v>3</v>
      </c>
      <c r="G31" s="27">
        <v>32</v>
      </c>
      <c r="H31" s="1"/>
    </row>
    <row r="32" spans="1:8" ht="13.5" customHeight="1">
      <c r="A32" s="24"/>
      <c r="B32" s="25">
        <f>IF(E30&gt;0.3,(C29*0.1+E29*0.1+G29*0.2)*E30,(C29*0.1+E29*0.1+G29*0.2)*0.3)</f>
        <v>0.5291502622129182</v>
      </c>
      <c r="C32" s="26">
        <v>15</v>
      </c>
      <c r="D32" s="26">
        <f>C32*1.1</f>
        <v>16.5</v>
      </c>
      <c r="E32" s="27">
        <f>SQRT(4000*B32/1.5/PI())</f>
        <v>21.193317169278746</v>
      </c>
      <c r="F32" s="28" t="s">
        <v>62</v>
      </c>
      <c r="G32" s="29">
        <f>4000*B32/POWER(G31,2)/PI()</f>
        <v>0.6579443739809256</v>
      </c>
      <c r="H32" s="1"/>
    </row>
    <row r="33" spans="1:8" ht="13.5" customHeight="1">
      <c r="A33" s="24"/>
      <c r="B33" s="36"/>
      <c r="C33" s="31"/>
      <c r="D33" s="31"/>
      <c r="E33" s="32"/>
      <c r="F33" s="52">
        <f>4*0.00023*POWER(4/PI(),1.75)*POWER(B32/1000,1.75)/POWER(G31/1000,4.75)</f>
        <v>0.03267242843445276</v>
      </c>
      <c r="G33" s="53">
        <f>POWER(0.23*G32/POWER(G31,1/3),0.5)</f>
        <v>0.21832334522494884</v>
      </c>
      <c r="H33" s="1"/>
    </row>
    <row r="34" spans="1:8" ht="13.5" customHeight="1">
      <c r="A34" s="33" t="s">
        <v>34</v>
      </c>
      <c r="B34" s="34"/>
      <c r="C34" s="34"/>
      <c r="D34" s="34"/>
      <c r="E34" s="34"/>
      <c r="F34" s="34"/>
      <c r="G34" s="34"/>
      <c r="H34" s="1"/>
    </row>
    <row r="35" spans="1:8" ht="13.5" customHeight="1">
      <c r="A35" s="19"/>
      <c r="B35" s="8" t="s">
        <v>21</v>
      </c>
      <c r="C35" s="13">
        <f>G12</f>
        <v>1.3</v>
      </c>
      <c r="D35" s="10" t="s">
        <v>22</v>
      </c>
      <c r="E35" s="13">
        <f>G18</f>
        <v>0.4</v>
      </c>
      <c r="F35" s="10" t="s">
        <v>23</v>
      </c>
      <c r="G35" s="11">
        <v>0</v>
      </c>
      <c r="H35" s="1"/>
    </row>
    <row r="36" spans="1:8" ht="13.5" customHeight="1">
      <c r="A36" s="39"/>
      <c r="B36" s="8" t="s">
        <v>9</v>
      </c>
      <c r="C36" s="9">
        <f>C12+C18</f>
        <v>15</v>
      </c>
      <c r="D36" s="10" t="s">
        <v>10</v>
      </c>
      <c r="E36" s="12">
        <f>1/(SQRT(C36-1))</f>
        <v>0.2672612419124244</v>
      </c>
      <c r="F36" s="10" t="s">
        <v>0</v>
      </c>
      <c r="G36" s="13">
        <f>C35+E35+G35</f>
        <v>1.7000000000000002</v>
      </c>
      <c r="H36" s="1"/>
    </row>
    <row r="37" spans="1:8" ht="13.5" customHeight="1">
      <c r="A37" s="39"/>
      <c r="B37" s="37" t="s">
        <v>2</v>
      </c>
      <c r="C37" s="37" t="s">
        <v>4</v>
      </c>
      <c r="D37" s="37" t="s">
        <v>5</v>
      </c>
      <c r="E37" s="37" t="s">
        <v>3</v>
      </c>
      <c r="F37" s="38" t="s">
        <v>3</v>
      </c>
      <c r="G37" s="27">
        <v>32</v>
      </c>
      <c r="H37" s="1"/>
    </row>
    <row r="38" spans="1:8" ht="13.5" customHeight="1">
      <c r="A38" s="39"/>
      <c r="B38" s="25">
        <f>IF(E36&gt;0.3,(C35+E35+G35)*E36,(C35+E35+G35)*0.3)</f>
        <v>0.51</v>
      </c>
      <c r="C38" s="26">
        <v>5</v>
      </c>
      <c r="D38" s="26">
        <f>C38*1.1</f>
        <v>5.5</v>
      </c>
      <c r="E38" s="27">
        <f>SQRT(4000*B38/1.5/PI())</f>
        <v>20.806283791440396</v>
      </c>
      <c r="F38" s="28" t="s">
        <v>62</v>
      </c>
      <c r="G38" s="29">
        <f>4000*B38/POWER(G37,2)/PI()</f>
        <v>0.6341329763817705</v>
      </c>
      <c r="H38" s="1"/>
    </row>
    <row r="39" spans="1:8" ht="13.5" customHeight="1">
      <c r="A39" s="39"/>
      <c r="B39" s="36"/>
      <c r="C39" s="31"/>
      <c r="D39" s="31"/>
      <c r="E39" s="32"/>
      <c r="F39" s="52">
        <f>4*0.00023*POWER(4/PI(),1.75)*POWER(B38/1000,1.75)/POWER(G37/1000,4.75)</f>
        <v>0.03063133648882585</v>
      </c>
      <c r="G39" s="53">
        <f>POWER(0.23*G38/POWER(G37,1/3),0.5)</f>
        <v>0.2143363137900649</v>
      </c>
      <c r="H39" s="1"/>
    </row>
    <row r="40" spans="1:8" ht="13.5" customHeight="1">
      <c r="A40" s="51" t="s">
        <v>35</v>
      </c>
      <c r="B40" s="51"/>
      <c r="C40" s="51"/>
      <c r="D40" s="51"/>
      <c r="E40" s="51"/>
      <c r="F40" s="51"/>
      <c r="G40" s="51"/>
      <c r="H40" s="1"/>
    </row>
    <row r="41" spans="1:8" ht="13.5" customHeight="1">
      <c r="A41" s="19"/>
      <c r="B41" s="8" t="s">
        <v>21</v>
      </c>
      <c r="C41" s="13">
        <f>G36</f>
        <v>1.7000000000000002</v>
      </c>
      <c r="D41" s="10" t="s">
        <v>22</v>
      </c>
      <c r="E41" s="13">
        <f>G24</f>
        <v>1.4000000000000001</v>
      </c>
      <c r="F41" s="10" t="s">
        <v>23</v>
      </c>
      <c r="G41" s="11">
        <v>0</v>
      </c>
      <c r="H41" s="1"/>
    </row>
    <row r="42" spans="1:8" ht="13.5" customHeight="1">
      <c r="A42" s="39"/>
      <c r="B42" s="8" t="s">
        <v>9</v>
      </c>
      <c r="C42" s="9">
        <f>C24+C36</f>
        <v>23</v>
      </c>
      <c r="D42" s="10" t="s">
        <v>10</v>
      </c>
      <c r="E42" s="12">
        <f>1/(SQRT(C42-1))</f>
        <v>0.21320071635561041</v>
      </c>
      <c r="F42" s="10" t="s">
        <v>0</v>
      </c>
      <c r="G42" s="20">
        <f>C41+E41+G41</f>
        <v>3.1000000000000005</v>
      </c>
      <c r="H42" s="1"/>
    </row>
    <row r="43" spans="1:9" s="3" customFormat="1" ht="13.5" customHeight="1">
      <c r="A43" s="39"/>
      <c r="B43" s="37" t="s">
        <v>2</v>
      </c>
      <c r="C43" s="37" t="s">
        <v>4</v>
      </c>
      <c r="D43" s="37" t="s">
        <v>5</v>
      </c>
      <c r="E43" s="37" t="s">
        <v>3</v>
      </c>
      <c r="F43" s="38" t="s">
        <v>3</v>
      </c>
      <c r="G43" s="27">
        <v>38</v>
      </c>
      <c r="H43" s="2"/>
      <c r="I43" s="7"/>
    </row>
    <row r="44" spans="1:7" ht="13.5" customHeight="1">
      <c r="A44" s="39"/>
      <c r="B44" s="25">
        <f>IF(E42&gt;0.3,(C41+E41+G41)*E42,(C41+E41+G41)*0.3)</f>
        <v>0.9300000000000002</v>
      </c>
      <c r="C44" s="26">
        <v>20</v>
      </c>
      <c r="D44" s="26">
        <f>C44*1.1</f>
        <v>22</v>
      </c>
      <c r="E44" s="27">
        <f>SQRT(4000*B44/1.5/PI())</f>
        <v>28.09641467760257</v>
      </c>
      <c r="F44" s="28" t="s">
        <v>37</v>
      </c>
      <c r="G44" s="29">
        <f>4000*B44/POWER(G43,2)/PI()</f>
        <v>0.8200226984790177</v>
      </c>
    </row>
    <row r="45" spans="1:7" ht="13.5" customHeight="1">
      <c r="A45" s="39"/>
      <c r="B45" s="36"/>
      <c r="C45" s="31"/>
      <c r="D45" s="31"/>
      <c r="E45" s="32"/>
      <c r="F45" s="52">
        <f>4*0.00023*POWER(4/PI(),1.75)*POWER(B44/1000,1.75)/POWER(G43/1000,4.75)</f>
        <v>0.03874838542847771</v>
      </c>
      <c r="G45" s="53">
        <f>POWER(0.23*G44/POWER(G43,1/3),0.5)</f>
        <v>0.236853381202604</v>
      </c>
    </row>
    <row r="46" spans="1:7" ht="13.5" customHeight="1">
      <c r="A46" s="51" t="s">
        <v>36</v>
      </c>
      <c r="B46" s="51"/>
      <c r="C46" s="51"/>
      <c r="D46" s="51"/>
      <c r="E46" s="51"/>
      <c r="F46" s="51"/>
      <c r="G46" s="51"/>
    </row>
    <row r="47" spans="1:7" ht="13.5" customHeight="1">
      <c r="A47" s="19"/>
      <c r="B47" s="8" t="s">
        <v>21</v>
      </c>
      <c r="C47" s="13">
        <f>G42</f>
        <v>3.1000000000000005</v>
      </c>
      <c r="D47" s="10" t="s">
        <v>22</v>
      </c>
      <c r="E47" s="13">
        <f>G30</f>
        <v>1.4000000000000001</v>
      </c>
      <c r="F47" s="10" t="s">
        <v>23</v>
      </c>
      <c r="G47" s="11">
        <v>0</v>
      </c>
    </row>
    <row r="48" spans="1:7" ht="13.5" customHeight="1">
      <c r="A48" s="39"/>
      <c r="B48" s="8" t="s">
        <v>9</v>
      </c>
      <c r="C48" s="9">
        <f>C30+C42</f>
        <v>31</v>
      </c>
      <c r="D48" s="10" t="s">
        <v>10</v>
      </c>
      <c r="E48" s="12">
        <f>1/(SQRT(C48-1))</f>
        <v>0.18257418583505536</v>
      </c>
      <c r="F48" s="10" t="s">
        <v>0</v>
      </c>
      <c r="G48" s="20">
        <f>C47+E47+G47</f>
        <v>4.500000000000001</v>
      </c>
    </row>
    <row r="49" spans="1:7" ht="13.5" customHeight="1">
      <c r="A49" s="39"/>
      <c r="B49" s="37" t="s">
        <v>2</v>
      </c>
      <c r="C49" s="37" t="s">
        <v>4</v>
      </c>
      <c r="D49" s="37" t="s">
        <v>5</v>
      </c>
      <c r="E49" s="37" t="s">
        <v>3</v>
      </c>
      <c r="F49" s="38" t="s">
        <v>3</v>
      </c>
      <c r="G49" s="27">
        <v>51</v>
      </c>
    </row>
    <row r="50" spans="1:9" s="3" customFormat="1" ht="13.5" customHeight="1">
      <c r="A50" s="39"/>
      <c r="B50" s="25">
        <f>IF(E48&gt;0.3,(C47+E47+G47)*E48,(C47+E47+G47)*0.3)</f>
        <v>1.3500000000000003</v>
      </c>
      <c r="C50" s="26">
        <v>20</v>
      </c>
      <c r="D50" s="26">
        <f>C50*1.1</f>
        <v>22</v>
      </c>
      <c r="E50" s="27">
        <f>SQRT(4000*B50/1.5/PI())</f>
        <v>33.85137501286538</v>
      </c>
      <c r="F50" s="28" t="s">
        <v>17</v>
      </c>
      <c r="G50" s="29">
        <f>4000*B50/POWER(G49,2)/PI()</f>
        <v>0.6608509747760362</v>
      </c>
      <c r="H50" s="2"/>
      <c r="I50" s="7"/>
    </row>
    <row r="51" spans="1:9" s="3" customFormat="1" ht="13.5" customHeight="1">
      <c r="A51" s="39"/>
      <c r="B51" s="36"/>
      <c r="C51" s="31"/>
      <c r="D51" s="31"/>
      <c r="E51" s="32"/>
      <c r="F51" s="52">
        <f>4*0.00023*POWER(4/PI(),1.75)*POWER(B50/1000,1.75)/POWER(G49/1000,4.75)</f>
        <v>0.018386805979681554</v>
      </c>
      <c r="G51" s="53">
        <f>POWER(0.23*G50/POWER(G49,1/3),0.5)</f>
        <v>0.20245134021957584</v>
      </c>
      <c r="H51" s="2"/>
      <c r="I51" s="7"/>
    </row>
    <row r="52" spans="1:8" ht="13.5" customHeight="1">
      <c r="A52" s="60" t="s">
        <v>30</v>
      </c>
      <c r="B52" s="60"/>
      <c r="C52" s="60"/>
      <c r="D52" s="60"/>
      <c r="E52" s="60"/>
      <c r="F52" s="60"/>
      <c r="G52" s="60"/>
      <c r="H52" s="1"/>
    </row>
    <row r="53" spans="1:7" ht="13.5" customHeight="1">
      <c r="A53" s="51" t="s">
        <v>66</v>
      </c>
      <c r="B53" s="51"/>
      <c r="C53" s="51"/>
      <c r="D53" s="51"/>
      <c r="E53" s="51"/>
      <c r="F53" s="51"/>
      <c r="G53" s="51"/>
    </row>
    <row r="54" spans="1:7" ht="13.5" customHeight="1">
      <c r="A54" s="19"/>
      <c r="B54" s="14" t="s">
        <v>6</v>
      </c>
      <c r="C54" s="15">
        <v>0</v>
      </c>
      <c r="D54" s="16" t="s">
        <v>7</v>
      </c>
      <c r="E54" s="15">
        <v>0</v>
      </c>
      <c r="F54" s="16" t="s">
        <v>8</v>
      </c>
      <c r="G54" s="17">
        <v>10</v>
      </c>
    </row>
    <row r="55" spans="1:7" ht="13.5" customHeight="1">
      <c r="A55" s="19"/>
      <c r="B55" s="8" t="s">
        <v>9</v>
      </c>
      <c r="C55" s="9">
        <f>C54+E54+G54</f>
        <v>10</v>
      </c>
      <c r="D55" s="10" t="s">
        <v>10</v>
      </c>
      <c r="E55" s="12">
        <f>1/(SQRT(C55-1))</f>
        <v>0.3333333333333333</v>
      </c>
      <c r="F55" s="10" t="s">
        <v>0</v>
      </c>
      <c r="G55" s="20">
        <f>C54*0.1+E54*0.1+G54*0.2</f>
        <v>2</v>
      </c>
    </row>
    <row r="56" spans="1:7" ht="13.5" customHeight="1">
      <c r="A56" s="19"/>
      <c r="B56" s="21" t="s">
        <v>2</v>
      </c>
      <c r="C56" s="21" t="s">
        <v>4</v>
      </c>
      <c r="D56" s="21" t="s">
        <v>5</v>
      </c>
      <c r="E56" s="21" t="s">
        <v>3</v>
      </c>
      <c r="F56" s="22" t="s">
        <v>3</v>
      </c>
      <c r="G56" s="23">
        <v>32</v>
      </c>
    </row>
    <row r="57" spans="1:7" ht="13.5" customHeight="1">
      <c r="A57" s="24"/>
      <c r="B57" s="25">
        <f>IF(E55&gt;0.3,(C54*0.1+E54*0.1+G54*0.2)*E55,(C54*0.1+E54*0.1+G54*0.2)*0.3)</f>
        <v>0.6666666666666666</v>
      </c>
      <c r="C57" s="26">
        <v>20</v>
      </c>
      <c r="D57" s="26">
        <f>C57*1.1</f>
        <v>22</v>
      </c>
      <c r="E57" s="27">
        <f>SQRT(4000*B57/1.5/PI())</f>
        <v>23.788321548703614</v>
      </c>
      <c r="F57" s="28" t="s">
        <v>62</v>
      </c>
      <c r="G57" s="29">
        <f>4000*B57/POWER(G56,2)/PI()</f>
        <v>0.8289319952702882</v>
      </c>
    </row>
    <row r="58" spans="1:7" ht="13.5" customHeight="1">
      <c r="A58" s="24"/>
      <c r="B58" s="30"/>
      <c r="C58" s="31"/>
      <c r="D58" s="31"/>
      <c r="E58" s="32"/>
      <c r="F58" s="52">
        <f>4*0.00023*POWER(4/PI(),1.75)*POWER(B57/1000,1.75)/POWER(G56/1000,4.75)</f>
        <v>0.04895064679365402</v>
      </c>
      <c r="G58" s="53">
        <f>POWER(0.23*G57/POWER(G56,1/3),0.5)</f>
        <v>0.2450558303977129</v>
      </c>
    </row>
    <row r="59" spans="1:7" ht="13.5" customHeight="1">
      <c r="A59" s="51" t="s">
        <v>67</v>
      </c>
      <c r="B59" s="51"/>
      <c r="C59" s="51"/>
      <c r="D59" s="51"/>
      <c r="E59" s="51"/>
      <c r="F59" s="51"/>
      <c r="G59" s="51"/>
    </row>
    <row r="60" spans="1:7" ht="13.5" customHeight="1">
      <c r="A60" s="19"/>
      <c r="B60" s="14" t="s">
        <v>6</v>
      </c>
      <c r="C60" s="15">
        <v>6</v>
      </c>
      <c r="D60" s="16" t="s">
        <v>7</v>
      </c>
      <c r="E60" s="15">
        <v>2</v>
      </c>
      <c r="F60" s="16" t="s">
        <v>8</v>
      </c>
      <c r="G60" s="17">
        <v>5</v>
      </c>
    </row>
    <row r="61" spans="1:7" ht="13.5" customHeight="1">
      <c r="A61" s="19"/>
      <c r="B61" s="8" t="s">
        <v>9</v>
      </c>
      <c r="C61" s="9">
        <f>C60+E60+G60</f>
        <v>13</v>
      </c>
      <c r="D61" s="10" t="s">
        <v>10</v>
      </c>
      <c r="E61" s="12">
        <f>1/(SQRT(C61-1))</f>
        <v>0.2886751345948129</v>
      </c>
      <c r="F61" s="10" t="s">
        <v>0</v>
      </c>
      <c r="G61" s="20">
        <f>C60*0.1+E60*0.1+G60*0.2</f>
        <v>1.8</v>
      </c>
    </row>
    <row r="62" spans="1:7" ht="13.5" customHeight="1">
      <c r="A62" s="19"/>
      <c r="B62" s="21" t="s">
        <v>2</v>
      </c>
      <c r="C62" s="21" t="s">
        <v>4</v>
      </c>
      <c r="D62" s="21" t="s">
        <v>5</v>
      </c>
      <c r="E62" s="21" t="s">
        <v>3</v>
      </c>
      <c r="F62" s="22" t="s">
        <v>3</v>
      </c>
      <c r="G62" s="23">
        <v>32</v>
      </c>
    </row>
    <row r="63" spans="1:7" ht="13.5" customHeight="1">
      <c r="A63" s="24"/>
      <c r="B63" s="25">
        <f>IF(E61&gt;0.3,(C60*0.1+E60*0.1+G60*0.2)*E61,(C60*0.1+E60*0.1+G60*0.2)*0.3)</f>
        <v>0.54</v>
      </c>
      <c r="C63" s="26">
        <v>15</v>
      </c>
      <c r="D63" s="26">
        <f>C63*1.1</f>
        <v>16.5</v>
      </c>
      <c r="E63" s="27">
        <f>SQRT(4000*B63/1.5/PI())</f>
        <v>21.409489393833255</v>
      </c>
      <c r="F63" s="28" t="s">
        <v>62</v>
      </c>
      <c r="G63" s="29">
        <f>4000*B63/POWER(G62,2)/PI()</f>
        <v>0.6714349161689335</v>
      </c>
    </row>
    <row r="64" spans="1:7" ht="13.5" customHeight="1">
      <c r="A64" s="24"/>
      <c r="B64" s="30"/>
      <c r="C64" s="31"/>
      <c r="D64" s="31"/>
      <c r="E64" s="32"/>
      <c r="F64" s="52">
        <f>4*0.00023*POWER(4/PI(),1.75)*POWER(B63/1000,1.75)/POWER(G62/1000,4.75)</f>
        <v>0.033853783899552</v>
      </c>
      <c r="G64" s="53">
        <f>POWER(0.23*G63/POWER(G62,1/3),0.5)</f>
        <v>0.2205502473579416</v>
      </c>
    </row>
    <row r="65" spans="1:7" ht="13.5" customHeight="1">
      <c r="A65" s="51" t="s">
        <v>68</v>
      </c>
      <c r="B65" s="51"/>
      <c r="C65" s="51"/>
      <c r="D65" s="51"/>
      <c r="E65" s="51"/>
      <c r="F65" s="51"/>
      <c r="G65" s="51"/>
    </row>
    <row r="66" spans="1:7" ht="13.5" customHeight="1">
      <c r="A66" s="19"/>
      <c r="B66" s="14" t="s">
        <v>6</v>
      </c>
      <c r="C66" s="15">
        <v>2</v>
      </c>
      <c r="D66" s="16" t="s">
        <v>7</v>
      </c>
      <c r="E66" s="15">
        <v>1</v>
      </c>
      <c r="F66" s="16" t="s">
        <v>8</v>
      </c>
      <c r="G66" s="17">
        <v>12</v>
      </c>
    </row>
    <row r="67" spans="1:7" ht="13.5" customHeight="1">
      <c r="A67" s="19"/>
      <c r="B67" s="8" t="s">
        <v>9</v>
      </c>
      <c r="C67" s="9">
        <f>C66+E66+G66</f>
        <v>15</v>
      </c>
      <c r="D67" s="10" t="s">
        <v>10</v>
      </c>
      <c r="E67" s="12">
        <f>1/(SQRT(C67-1))</f>
        <v>0.2672612419124244</v>
      </c>
      <c r="F67" s="10" t="s">
        <v>0</v>
      </c>
      <c r="G67" s="20">
        <f>C66*0.1+E66*0.1+G66*0.2</f>
        <v>2.7</v>
      </c>
    </row>
    <row r="68" spans="1:7" ht="13.5" customHeight="1">
      <c r="A68" s="19"/>
      <c r="B68" s="21" t="s">
        <v>2</v>
      </c>
      <c r="C68" s="21" t="s">
        <v>4</v>
      </c>
      <c r="D68" s="21" t="s">
        <v>5</v>
      </c>
      <c r="E68" s="21" t="s">
        <v>3</v>
      </c>
      <c r="F68" s="22" t="s">
        <v>3</v>
      </c>
      <c r="G68" s="23">
        <v>38</v>
      </c>
    </row>
    <row r="69" spans="1:7" ht="13.5" customHeight="1">
      <c r="A69" s="24"/>
      <c r="B69" s="25">
        <f>IF(E67&gt;0.3,(C66*0.1+E66*0.1+G66*0.2)*E67,(C66*0.1+E66*0.1+G66*0.2)*0.3)</f>
        <v>0.81</v>
      </c>
      <c r="C69" s="26">
        <v>20</v>
      </c>
      <c r="D69" s="26">
        <f>C69*1.1</f>
        <v>22</v>
      </c>
      <c r="E69" s="27">
        <f>SQRT(4000*B69/1.5/PI())</f>
        <v>26.221162334209897</v>
      </c>
      <c r="F69" s="28" t="s">
        <v>70</v>
      </c>
      <c r="G69" s="29">
        <f>4000*B69/POWER(G68,2)/PI()</f>
        <v>0.714213318030112</v>
      </c>
    </row>
    <row r="70" spans="1:7" ht="13.5" customHeight="1">
      <c r="A70" s="24"/>
      <c r="B70" s="30"/>
      <c r="C70" s="31"/>
      <c r="D70" s="31"/>
      <c r="E70" s="32"/>
      <c r="F70" s="52">
        <f>4*0.00023*POWER(4/PI(),1.75)*POWER(B69/1000,1.75)/POWER(G68/1000,4.75)</f>
        <v>0.030426866854779713</v>
      </c>
      <c r="G70" s="53">
        <f>POWER(0.23*G69/POWER(G68,1/3),0.5)</f>
        <v>0.22104496353660447</v>
      </c>
    </row>
    <row r="71" spans="1:7" ht="13.5" customHeight="1">
      <c r="A71" s="51" t="s">
        <v>69</v>
      </c>
      <c r="B71" s="51"/>
      <c r="C71" s="51"/>
      <c r="D71" s="51"/>
      <c r="E71" s="51"/>
      <c r="F71" s="51"/>
      <c r="G71" s="51"/>
    </row>
    <row r="72" spans="1:7" ht="13.5" customHeight="1">
      <c r="A72" s="19"/>
      <c r="B72" s="14" t="s">
        <v>6</v>
      </c>
      <c r="C72" s="15">
        <v>2</v>
      </c>
      <c r="D72" s="16" t="s">
        <v>7</v>
      </c>
      <c r="E72" s="15">
        <v>2</v>
      </c>
      <c r="F72" s="16" t="s">
        <v>8</v>
      </c>
      <c r="G72" s="17">
        <v>3</v>
      </c>
    </row>
    <row r="73" spans="1:7" ht="13.5" customHeight="1">
      <c r="A73" s="19"/>
      <c r="B73" s="8" t="s">
        <v>9</v>
      </c>
      <c r="C73" s="9">
        <f>C72+E72+G72</f>
        <v>7</v>
      </c>
      <c r="D73" s="10" t="s">
        <v>10</v>
      </c>
      <c r="E73" s="12">
        <f>1/(SQRT(C73-1))</f>
        <v>0.4082482904638631</v>
      </c>
      <c r="F73" s="10" t="s">
        <v>0</v>
      </c>
      <c r="G73" s="20">
        <f>C72*0.1+E72*0.1+G72*0.2</f>
        <v>1</v>
      </c>
    </row>
    <row r="74" spans="1:7" ht="13.5" customHeight="1">
      <c r="A74" s="19"/>
      <c r="B74" s="21" t="s">
        <v>2</v>
      </c>
      <c r="C74" s="21" t="s">
        <v>4</v>
      </c>
      <c r="D74" s="21" t="s">
        <v>5</v>
      </c>
      <c r="E74" s="21" t="s">
        <v>3</v>
      </c>
      <c r="F74" s="22" t="s">
        <v>3</v>
      </c>
      <c r="G74" s="23">
        <v>32</v>
      </c>
    </row>
    <row r="75" spans="1:7" ht="13.5" customHeight="1">
      <c r="A75" s="24"/>
      <c r="B75" s="25">
        <f>IF(E73&gt;0.3,(C72*0.1+E72*0.1+G72*0.2)*E73,(C72*0.1+E72*0.1+G72*0.2)*0.3)</f>
        <v>0.4082482904638631</v>
      </c>
      <c r="C75" s="26">
        <v>15</v>
      </c>
      <c r="D75" s="26">
        <f>C75*1.1</f>
        <v>16.5</v>
      </c>
      <c r="E75" s="27">
        <f>SQRT(4000*B75/1.5/PI())</f>
        <v>18.615367620850567</v>
      </c>
      <c r="F75" s="28" t="s">
        <v>62</v>
      </c>
      <c r="G75" s="29">
        <f>4000*B75/POWER(G74,2)/PI()</f>
        <v>0.5076151049698413</v>
      </c>
    </row>
    <row r="76" spans="1:7" ht="13.5" customHeight="1">
      <c r="A76" s="24"/>
      <c r="B76" s="30"/>
      <c r="C76" s="31"/>
      <c r="D76" s="31"/>
      <c r="E76" s="32"/>
      <c r="F76" s="52">
        <f>4*0.00023*POWER(4/PI(),1.75)*POWER(B75/1000,1.75)/POWER(G74/1000,4.75)</f>
        <v>0.020750845355220197</v>
      </c>
      <c r="G76" s="53">
        <f>POWER(0.23*G75/POWER(G74,1/3),0.5)</f>
        <v>0.19176655070625762</v>
      </c>
    </row>
    <row r="77" spans="1:7" ht="13.5" customHeight="1">
      <c r="A77" s="51" t="s">
        <v>73</v>
      </c>
      <c r="B77" s="51"/>
      <c r="C77" s="51"/>
      <c r="D77" s="51"/>
      <c r="E77" s="51"/>
      <c r="F77" s="51"/>
      <c r="G77" s="51"/>
    </row>
    <row r="78" spans="1:7" ht="13.5" customHeight="1">
      <c r="A78" s="19"/>
      <c r="B78" s="14" t="s">
        <v>6</v>
      </c>
      <c r="C78" s="15">
        <v>4</v>
      </c>
      <c r="D78" s="16" t="s">
        <v>7</v>
      </c>
      <c r="E78" s="15">
        <v>2</v>
      </c>
      <c r="F78" s="16" t="s">
        <v>8</v>
      </c>
      <c r="G78" s="17">
        <v>0</v>
      </c>
    </row>
    <row r="79" spans="1:7" ht="13.5" customHeight="1">
      <c r="A79" s="19"/>
      <c r="B79" s="8" t="s">
        <v>9</v>
      </c>
      <c r="C79" s="9">
        <f>C78+E78+G78</f>
        <v>6</v>
      </c>
      <c r="D79" s="10" t="s">
        <v>10</v>
      </c>
      <c r="E79" s="12">
        <f>1/(SQRT(C79-1))</f>
        <v>0.4472135954999579</v>
      </c>
      <c r="F79" s="10" t="s">
        <v>0</v>
      </c>
      <c r="G79" s="20">
        <f>C78*0.1+E78*0.1+G78*0.2</f>
        <v>0.6000000000000001</v>
      </c>
    </row>
    <row r="80" spans="1:7" ht="13.5" customHeight="1">
      <c r="A80" s="19"/>
      <c r="B80" s="21" t="s">
        <v>2</v>
      </c>
      <c r="C80" s="21" t="s">
        <v>4</v>
      </c>
      <c r="D80" s="21" t="s">
        <v>5</v>
      </c>
      <c r="E80" s="21" t="s">
        <v>3</v>
      </c>
      <c r="F80" s="22" t="s">
        <v>3</v>
      </c>
      <c r="G80" s="23">
        <v>25</v>
      </c>
    </row>
    <row r="81" spans="1:7" ht="13.5" customHeight="1">
      <c r="A81" s="24"/>
      <c r="B81" s="25">
        <f>IF(E79&gt;0.3,(C78*0.1+E78*0.1+G78*0.2)*E79,(C78*0.1+E78*0.1+G78*0.2)*0.3)</f>
        <v>0.2683281572999748</v>
      </c>
      <c r="C81" s="26">
        <v>60</v>
      </c>
      <c r="D81" s="26">
        <f>C81*1.1</f>
        <v>66</v>
      </c>
      <c r="E81" s="27">
        <f>SQRT(4000*B81/1.5/PI())</f>
        <v>15.091852566649886</v>
      </c>
      <c r="F81" s="28" t="s">
        <v>63</v>
      </c>
      <c r="G81" s="29">
        <f>4000*B81/POWER(G80,2)/PI()</f>
        <v>0.5466336333443921</v>
      </c>
    </row>
    <row r="82" spans="1:7" ht="13.5" customHeight="1">
      <c r="A82" s="24"/>
      <c r="B82" s="30"/>
      <c r="C82" s="31"/>
      <c r="D82" s="31"/>
      <c r="E82" s="32"/>
      <c r="F82" s="52">
        <f>4*0.00023*POWER(4/PI(),1.75)*POWER(B81/1000,1.75)/POWER(G80/1000,4.75)</f>
        <v>0.03216113952378174</v>
      </c>
      <c r="G82" s="53">
        <f>POWER(0.23*G81/POWER(G80,1/3),0.5)</f>
        <v>0.20735861876111247</v>
      </c>
    </row>
    <row r="83" spans="1:7" ht="13.5" customHeight="1">
      <c r="A83" s="33" t="s">
        <v>74</v>
      </c>
      <c r="B83" s="34"/>
      <c r="C83" s="34"/>
      <c r="D83" s="34"/>
      <c r="E83" s="34"/>
      <c r="F83" s="34"/>
      <c r="G83" s="34"/>
    </row>
    <row r="84" spans="1:7" ht="13.5" customHeight="1">
      <c r="A84" s="19"/>
      <c r="B84" s="8" t="s">
        <v>21</v>
      </c>
      <c r="C84" s="13">
        <f>G55</f>
        <v>2</v>
      </c>
      <c r="D84" s="10" t="s">
        <v>22</v>
      </c>
      <c r="E84" s="13">
        <f>G61</f>
        <v>1.8</v>
      </c>
      <c r="F84" s="10" t="s">
        <v>23</v>
      </c>
      <c r="G84" s="11">
        <v>0</v>
      </c>
    </row>
    <row r="85" spans="1:7" ht="13.5" customHeight="1">
      <c r="A85" s="39"/>
      <c r="B85" s="8" t="s">
        <v>9</v>
      </c>
      <c r="C85" s="9">
        <f>C55+C61</f>
        <v>23</v>
      </c>
      <c r="D85" s="10" t="s">
        <v>10</v>
      </c>
      <c r="E85" s="12">
        <f>1/(SQRT(C85-1))</f>
        <v>0.21320071635561041</v>
      </c>
      <c r="F85" s="10" t="s">
        <v>0</v>
      </c>
      <c r="G85" s="20">
        <f>C84+E84+G84</f>
        <v>3.8</v>
      </c>
    </row>
    <row r="86" spans="1:7" ht="13.5" customHeight="1">
      <c r="A86" s="39"/>
      <c r="B86" s="37" t="s">
        <v>2</v>
      </c>
      <c r="C86" s="37" t="s">
        <v>4</v>
      </c>
      <c r="D86" s="37" t="s">
        <v>5</v>
      </c>
      <c r="E86" s="37" t="s">
        <v>3</v>
      </c>
      <c r="F86" s="38" t="s">
        <v>3</v>
      </c>
      <c r="G86" s="27">
        <v>38</v>
      </c>
    </row>
    <row r="87" spans="1:7" ht="13.5" customHeight="1">
      <c r="A87" s="39"/>
      <c r="B87" s="25">
        <f>IF(E85&gt;0.3,(C84+E84+G84)*E85,(C84+E84+G84)*0.3)</f>
        <v>1.14</v>
      </c>
      <c r="C87" s="26">
        <v>15</v>
      </c>
      <c r="D87" s="26">
        <f>C87*1.1</f>
        <v>16.5</v>
      </c>
      <c r="E87" s="27">
        <f>SQRT(4000*B87/1.5/PI())</f>
        <v>31.10726690017501</v>
      </c>
      <c r="F87" s="28" t="s">
        <v>70</v>
      </c>
      <c r="G87" s="29">
        <f>4000*B87/POWER(G86,2)/PI()</f>
        <v>1.0051891142646021</v>
      </c>
    </row>
    <row r="88" spans="1:7" ht="13.5" customHeight="1">
      <c r="A88" s="39"/>
      <c r="B88" s="36"/>
      <c r="C88" s="31"/>
      <c r="D88" s="31"/>
      <c r="E88" s="32"/>
      <c r="F88" s="52">
        <f>4*0.00023*POWER(4/PI(),1.75)*POWER(B87/1000,1.75)/POWER(G86/1000,4.75)</f>
        <v>0.055333984087768046</v>
      </c>
      <c r="G88" s="53">
        <f>POWER(0.23*G87/POWER(G86,1/3),0.5)</f>
        <v>0.2622349303219704</v>
      </c>
    </row>
    <row r="89" spans="1:7" ht="13.5" customHeight="1">
      <c r="A89" s="33" t="s">
        <v>75</v>
      </c>
      <c r="B89" s="34"/>
      <c r="C89" s="34"/>
      <c r="D89" s="34"/>
      <c r="E89" s="34"/>
      <c r="F89" s="34"/>
      <c r="G89" s="34"/>
    </row>
    <row r="90" spans="1:7" ht="13.5" customHeight="1">
      <c r="A90" s="19"/>
      <c r="B90" s="8" t="s">
        <v>21</v>
      </c>
      <c r="C90" s="13">
        <f>G85</f>
        <v>3.8</v>
      </c>
      <c r="D90" s="10" t="s">
        <v>22</v>
      </c>
      <c r="E90" s="13">
        <f>G67</f>
        <v>2.7</v>
      </c>
      <c r="F90" s="10" t="s">
        <v>23</v>
      </c>
      <c r="G90" s="11">
        <v>0</v>
      </c>
    </row>
    <row r="91" spans="1:7" ht="13.5" customHeight="1">
      <c r="A91" s="39"/>
      <c r="B91" s="8" t="s">
        <v>9</v>
      </c>
      <c r="C91" s="9">
        <f>C85+C67</f>
        <v>38</v>
      </c>
      <c r="D91" s="10" t="s">
        <v>10</v>
      </c>
      <c r="E91" s="12">
        <f>1/(SQRT(C91-1))</f>
        <v>0.1643989873053573</v>
      </c>
      <c r="F91" s="10" t="s">
        <v>0</v>
      </c>
      <c r="G91" s="20">
        <f>C90+E90+G90</f>
        <v>6.5</v>
      </c>
    </row>
    <row r="92" spans="1:7" ht="13.5" customHeight="1">
      <c r="A92" s="39"/>
      <c r="B92" s="37" t="s">
        <v>2</v>
      </c>
      <c r="C92" s="37" t="s">
        <v>4</v>
      </c>
      <c r="D92" s="37" t="s">
        <v>5</v>
      </c>
      <c r="E92" s="37" t="s">
        <v>3</v>
      </c>
      <c r="F92" s="38" t="s">
        <v>3</v>
      </c>
      <c r="G92" s="27">
        <v>51</v>
      </c>
    </row>
    <row r="93" spans="1:7" ht="13.5" customHeight="1">
      <c r="A93" s="39"/>
      <c r="B93" s="25">
        <f>IF(E91&gt;0.3,(C90+E90+G90)*E91,(C90+E90+G90)*0.3)</f>
        <v>1.95</v>
      </c>
      <c r="C93" s="26">
        <v>15</v>
      </c>
      <c r="D93" s="26">
        <f>C93*1.1</f>
        <v>16.5</v>
      </c>
      <c r="E93" s="27">
        <f>SQRT(4000*B93/1.5/PI())</f>
        <v>40.68428945128219</v>
      </c>
      <c r="F93" s="28" t="s">
        <v>60</v>
      </c>
      <c r="G93" s="29">
        <f>4000*B93/POWER(G92,2)/PI()</f>
        <v>0.9545625191209409</v>
      </c>
    </row>
    <row r="94" spans="1:7" ht="13.5" customHeight="1">
      <c r="A94" s="39"/>
      <c r="B94" s="36"/>
      <c r="C94" s="31"/>
      <c r="D94" s="31"/>
      <c r="E94" s="32"/>
      <c r="F94" s="52">
        <f>4*0.00023*POWER(4/PI(),1.75)*POWER(B93/1000,1.75)/POWER(G92/1000,4.75)</f>
        <v>0.034993128242960095</v>
      </c>
      <c r="G94" s="53">
        <f>POWER(0.23*G93/POWER(G92,1/3),0.5)</f>
        <v>0.24331622931602856</v>
      </c>
    </row>
    <row r="95" spans="1:7" ht="13.5" customHeight="1">
      <c r="A95" s="33" t="s">
        <v>76</v>
      </c>
      <c r="B95" s="34"/>
      <c r="C95" s="34"/>
      <c r="D95" s="34"/>
      <c r="E95" s="34"/>
      <c r="F95" s="34"/>
      <c r="G95" s="34"/>
    </row>
    <row r="96" spans="1:7" ht="13.5" customHeight="1">
      <c r="A96" s="19"/>
      <c r="B96" s="8" t="s">
        <v>21</v>
      </c>
      <c r="C96" s="13">
        <f>G91</f>
        <v>6.5</v>
      </c>
      <c r="D96" s="10" t="s">
        <v>22</v>
      </c>
      <c r="E96" s="13">
        <f>G73</f>
        <v>1</v>
      </c>
      <c r="F96" s="10" t="s">
        <v>23</v>
      </c>
      <c r="G96" s="11">
        <v>0</v>
      </c>
    </row>
    <row r="97" spans="1:7" ht="13.5" customHeight="1">
      <c r="A97" s="39"/>
      <c r="B97" s="8" t="s">
        <v>9</v>
      </c>
      <c r="C97" s="9">
        <f>C91+C73</f>
        <v>45</v>
      </c>
      <c r="D97" s="10" t="s">
        <v>10</v>
      </c>
      <c r="E97" s="12">
        <f>1/(SQRT(C97-1))</f>
        <v>0.15075567228888181</v>
      </c>
      <c r="F97" s="10" t="s">
        <v>0</v>
      </c>
      <c r="G97" s="20">
        <f>C96+E96+G96</f>
        <v>7.5</v>
      </c>
    </row>
    <row r="98" spans="1:7" ht="13.5" customHeight="1">
      <c r="A98" s="39"/>
      <c r="B98" s="37" t="s">
        <v>2</v>
      </c>
      <c r="C98" s="37" t="s">
        <v>4</v>
      </c>
      <c r="D98" s="37" t="s">
        <v>5</v>
      </c>
      <c r="E98" s="37" t="s">
        <v>3</v>
      </c>
      <c r="F98" s="38" t="s">
        <v>3</v>
      </c>
      <c r="G98" s="27">
        <v>51</v>
      </c>
    </row>
    <row r="99" spans="1:7" ht="13.5" customHeight="1">
      <c r="A99" s="39"/>
      <c r="B99" s="25">
        <f>IF(E97&gt;0.3,(C96+E96+G96)*E97,(C96+E96+G96)*0.3)</f>
        <v>2.25</v>
      </c>
      <c r="C99" s="26">
        <v>15</v>
      </c>
      <c r="D99" s="26">
        <f>C99*1.1</f>
        <v>16.5</v>
      </c>
      <c r="E99" s="27">
        <f>SQRT(4000*B99/1.5/PI())</f>
        <v>43.70193722368317</v>
      </c>
      <c r="F99" s="28" t="s">
        <v>60</v>
      </c>
      <c r="G99" s="29">
        <f>4000*B99/POWER(G98,2)/PI()</f>
        <v>1.1014182912933934</v>
      </c>
    </row>
    <row r="100" spans="1:7" ht="13.5" customHeight="1">
      <c r="A100" s="39"/>
      <c r="B100" s="36"/>
      <c r="C100" s="31"/>
      <c r="D100" s="31"/>
      <c r="E100" s="32"/>
      <c r="F100" s="52">
        <f>4*0.00023*POWER(4/PI(),1.75)*POWER(B99/1000,1.75)/POWER(G98/1000,4.75)</f>
        <v>0.04495123262461303</v>
      </c>
      <c r="G100" s="53">
        <f>POWER(0.23*G99/POWER(G98,1/3),0.5)</f>
        <v>0.26136355636259634</v>
      </c>
    </row>
    <row r="101" spans="1:7" ht="13.5" customHeight="1">
      <c r="A101" s="33" t="s">
        <v>77</v>
      </c>
      <c r="B101" s="34"/>
      <c r="C101" s="34"/>
      <c r="D101" s="34"/>
      <c r="E101" s="34"/>
      <c r="F101" s="34"/>
      <c r="G101" s="34"/>
    </row>
    <row r="102" spans="1:7" ht="13.5" customHeight="1">
      <c r="A102" s="19"/>
      <c r="B102" s="8" t="s">
        <v>21</v>
      </c>
      <c r="C102" s="13">
        <f>G97</f>
        <v>7.5</v>
      </c>
      <c r="D102" s="10" t="s">
        <v>22</v>
      </c>
      <c r="E102" s="13">
        <f>G79</f>
        <v>0.6000000000000001</v>
      </c>
      <c r="F102" s="10" t="s">
        <v>23</v>
      </c>
      <c r="G102" s="11">
        <v>0</v>
      </c>
    </row>
    <row r="103" spans="1:7" ht="13.5" customHeight="1">
      <c r="A103" s="39"/>
      <c r="B103" s="8" t="s">
        <v>9</v>
      </c>
      <c r="C103" s="9">
        <f>C97+C79</f>
        <v>51</v>
      </c>
      <c r="D103" s="10" t="s">
        <v>10</v>
      </c>
      <c r="E103" s="12">
        <f>1/(SQRT(C103-1))</f>
        <v>0.1414213562373095</v>
      </c>
      <c r="F103" s="10" t="s">
        <v>0</v>
      </c>
      <c r="G103" s="20">
        <f>C102+E102+G102</f>
        <v>8.1</v>
      </c>
    </row>
    <row r="104" spans="1:7" ht="13.5" customHeight="1">
      <c r="A104" s="39"/>
      <c r="B104" s="37" t="s">
        <v>2</v>
      </c>
      <c r="C104" s="37" t="s">
        <v>4</v>
      </c>
      <c r="D104" s="37" t="s">
        <v>5</v>
      </c>
      <c r="E104" s="37" t="s">
        <v>3</v>
      </c>
      <c r="F104" s="38" t="s">
        <v>3</v>
      </c>
      <c r="G104" s="27">
        <v>51</v>
      </c>
    </row>
    <row r="105" spans="1:7" ht="13.5" customHeight="1">
      <c r="A105" s="39"/>
      <c r="B105" s="25">
        <f>IF(E103&gt;0.3,(C102+E102+G102)*E103,(C102+E102+G102)*0.3)</f>
        <v>2.4299999999999997</v>
      </c>
      <c r="C105" s="26">
        <v>5</v>
      </c>
      <c r="D105" s="26">
        <f>C105*1.1</f>
        <v>5.5</v>
      </c>
      <c r="E105" s="27">
        <f>SQRT(4000*B105/1.5/PI())</f>
        <v>45.41638539636288</v>
      </c>
      <c r="F105" s="28" t="s">
        <v>60</v>
      </c>
      <c r="G105" s="29">
        <f>4000*B105/POWER(G104,2)/PI()</f>
        <v>1.1895317545968644</v>
      </c>
    </row>
    <row r="106" spans="1:7" ht="13.5" customHeight="1">
      <c r="A106" s="39"/>
      <c r="B106" s="36"/>
      <c r="C106" s="31"/>
      <c r="D106" s="31"/>
      <c r="E106" s="32"/>
      <c r="F106" s="52">
        <f>4*0.00023*POWER(4/PI(),1.75)*POWER(B105/1000,1.75)/POWER(G104/1000,4.75)</f>
        <v>0.0514319721144816</v>
      </c>
      <c r="G106" s="53">
        <f>POWER(0.23*G105/POWER(G104,1/3),0.5)</f>
        <v>0.27161697532014517</v>
      </c>
    </row>
    <row r="107" spans="1:7" ht="13.5" customHeight="1">
      <c r="A107" s="60" t="s">
        <v>45</v>
      </c>
      <c r="B107" s="60"/>
      <c r="C107" s="60"/>
      <c r="D107" s="60"/>
      <c r="E107" s="60"/>
      <c r="F107" s="60"/>
      <c r="G107" s="60"/>
    </row>
    <row r="108" spans="1:7" ht="13.5" customHeight="1">
      <c r="A108" s="51" t="s">
        <v>80</v>
      </c>
      <c r="B108" s="51"/>
      <c r="C108" s="51"/>
      <c r="D108" s="51"/>
      <c r="E108" s="51"/>
      <c r="F108" s="51"/>
      <c r="G108" s="51"/>
    </row>
    <row r="109" spans="1:7" ht="13.5" customHeight="1">
      <c r="A109" s="19"/>
      <c r="B109" s="14" t="s">
        <v>6</v>
      </c>
      <c r="C109" s="15">
        <v>4</v>
      </c>
      <c r="D109" s="16" t="s">
        <v>7</v>
      </c>
      <c r="E109" s="15">
        <v>1</v>
      </c>
      <c r="F109" s="16" t="s">
        <v>8</v>
      </c>
      <c r="G109" s="17">
        <v>11</v>
      </c>
    </row>
    <row r="110" spans="1:7" ht="13.5" customHeight="1">
      <c r="A110" s="19"/>
      <c r="B110" s="8" t="s">
        <v>9</v>
      </c>
      <c r="C110" s="9">
        <f>C109+E109+G109</f>
        <v>16</v>
      </c>
      <c r="D110" s="10" t="s">
        <v>10</v>
      </c>
      <c r="E110" s="12">
        <f>1/(SQRT(C110-1))</f>
        <v>0.2581988897471611</v>
      </c>
      <c r="F110" s="10" t="s">
        <v>0</v>
      </c>
      <c r="G110" s="20">
        <f>C109*0.1+E109*0.1+G109*0.2</f>
        <v>2.7</v>
      </c>
    </row>
    <row r="111" spans="1:7" ht="13.5" customHeight="1">
      <c r="A111" s="19"/>
      <c r="B111" s="21" t="s">
        <v>2</v>
      </c>
      <c r="C111" s="21" t="s">
        <v>4</v>
      </c>
      <c r="D111" s="21" t="s">
        <v>5</v>
      </c>
      <c r="E111" s="21" t="s">
        <v>3</v>
      </c>
      <c r="F111" s="22" t="s">
        <v>3</v>
      </c>
      <c r="G111" s="23">
        <v>38</v>
      </c>
    </row>
    <row r="112" spans="1:7" ht="13.5" customHeight="1">
      <c r="A112" s="24"/>
      <c r="B112" s="25">
        <f>IF(E110&gt;0.3,(C109*0.1+E109*0.1+G109*0.2)*E110,(C109*0.1+E109*0.1+G109*0.2)*0.3)</f>
        <v>0.81</v>
      </c>
      <c r="C112" s="26">
        <v>40</v>
      </c>
      <c r="D112" s="26">
        <f>C112*1.1</f>
        <v>44</v>
      </c>
      <c r="E112" s="27">
        <f>SQRT(4000*B112/1.5/PI())</f>
        <v>26.221162334209897</v>
      </c>
      <c r="F112" s="28" t="s">
        <v>70</v>
      </c>
      <c r="G112" s="29">
        <f>4000*B112/POWER(G111,2)/PI()</f>
        <v>0.714213318030112</v>
      </c>
    </row>
    <row r="113" spans="1:7" ht="13.5" customHeight="1">
      <c r="A113" s="24"/>
      <c r="B113" s="30"/>
      <c r="C113" s="31"/>
      <c r="D113" s="31"/>
      <c r="E113" s="32"/>
      <c r="F113" s="52">
        <f>4*0.00023*POWER(4/PI(),1.75)*POWER(B112/1000,1.75)/POWER(G111/1000,4.75)</f>
        <v>0.030426866854779713</v>
      </c>
      <c r="G113" s="53">
        <f>POWER(0.23*G112/POWER(G111,1/3),0.5)</f>
        <v>0.22104496353660447</v>
      </c>
    </row>
    <row r="114" spans="1:7" ht="13.5" customHeight="1">
      <c r="A114" s="24"/>
      <c r="B114" s="30"/>
      <c r="C114" s="31"/>
      <c r="D114" s="31"/>
      <c r="E114" s="32"/>
      <c r="F114" s="47"/>
      <c r="G114" s="47"/>
    </row>
    <row r="115" spans="1:7" ht="13.5" customHeight="1">
      <c r="A115" s="24"/>
      <c r="B115" s="30"/>
      <c r="C115" s="31"/>
      <c r="D115" s="31"/>
      <c r="E115" s="32"/>
      <c r="F115" s="47"/>
      <c r="G115" s="47"/>
    </row>
    <row r="116" spans="1:7" ht="13.5" customHeight="1">
      <c r="A116" s="24"/>
      <c r="B116" s="30"/>
      <c r="C116" s="31"/>
      <c r="D116" s="31"/>
      <c r="E116" s="32"/>
      <c r="F116" s="47"/>
      <c r="G116" s="47"/>
    </row>
    <row r="117" spans="1:7" ht="13.5" customHeight="1">
      <c r="A117" s="51" t="s">
        <v>79</v>
      </c>
      <c r="B117" s="51"/>
      <c r="C117" s="51"/>
      <c r="D117" s="51"/>
      <c r="E117" s="51"/>
      <c r="F117" s="51"/>
      <c r="G117" s="51"/>
    </row>
    <row r="118" spans="1:7" ht="13.5" customHeight="1">
      <c r="A118" s="19"/>
      <c r="B118" s="14" t="s">
        <v>6</v>
      </c>
      <c r="C118" s="15">
        <v>4</v>
      </c>
      <c r="D118" s="16" t="s">
        <v>7</v>
      </c>
      <c r="E118" s="15">
        <v>1</v>
      </c>
      <c r="F118" s="16" t="s">
        <v>8</v>
      </c>
      <c r="G118" s="17">
        <v>13</v>
      </c>
    </row>
    <row r="119" spans="1:7" ht="13.5" customHeight="1">
      <c r="A119" s="19"/>
      <c r="B119" s="8" t="s">
        <v>9</v>
      </c>
      <c r="C119" s="9">
        <f>C118+E118+G118</f>
        <v>18</v>
      </c>
      <c r="D119" s="10" t="s">
        <v>10</v>
      </c>
      <c r="E119" s="12">
        <f>1/(SQRT(C119-1))</f>
        <v>0.24253562503633297</v>
      </c>
      <c r="F119" s="10" t="s">
        <v>0</v>
      </c>
      <c r="G119" s="20">
        <f>C118*0.1+E118*0.1+G118*0.2</f>
        <v>3.1</v>
      </c>
    </row>
    <row r="120" spans="1:7" ht="13.5" customHeight="1">
      <c r="A120" s="19"/>
      <c r="B120" s="21" t="s">
        <v>2</v>
      </c>
      <c r="C120" s="21" t="s">
        <v>4</v>
      </c>
      <c r="D120" s="21" t="s">
        <v>5</v>
      </c>
      <c r="E120" s="21" t="s">
        <v>3</v>
      </c>
      <c r="F120" s="22" t="s">
        <v>3</v>
      </c>
      <c r="G120" s="23">
        <v>38</v>
      </c>
    </row>
    <row r="121" spans="1:7" ht="13.5" customHeight="1">
      <c r="A121" s="24"/>
      <c r="B121" s="25">
        <f>IF(E119&gt;0.3,(C118*0.1+E118*0.1+G118*0.2)*E119,(C118*0.1+E118*0.1+G118*0.2)*0.3)</f>
        <v>0.9299999999999999</v>
      </c>
      <c r="C121" s="26">
        <v>25</v>
      </c>
      <c r="D121" s="26">
        <f>C121*1.1</f>
        <v>27.500000000000004</v>
      </c>
      <c r="E121" s="27">
        <f>SQRT(4000*B121/1.5/PI())</f>
        <v>28.096414677602564</v>
      </c>
      <c r="F121" s="28" t="s">
        <v>70</v>
      </c>
      <c r="G121" s="29">
        <f>4000*B121/POWER(G120,2)/PI()</f>
        <v>0.8200226984790175</v>
      </c>
    </row>
    <row r="122" spans="1:7" ht="13.5" customHeight="1">
      <c r="A122" s="24"/>
      <c r="B122" s="30"/>
      <c r="C122" s="31"/>
      <c r="D122" s="31"/>
      <c r="E122" s="32"/>
      <c r="F122" s="52">
        <f>4*0.00023*POWER(4/PI(),1.75)*POWER(B121/1000,1.75)/POWER(G120/1000,4.75)</f>
        <v>0.03874838542847771</v>
      </c>
      <c r="G122" s="53">
        <f>POWER(0.23*G121/POWER(G120,1/3),0.5)</f>
        <v>0.23685338120260396</v>
      </c>
    </row>
    <row r="123" spans="1:7" ht="13.5" customHeight="1">
      <c r="A123" s="51" t="s">
        <v>78</v>
      </c>
      <c r="B123" s="51"/>
      <c r="C123" s="51"/>
      <c r="D123" s="51"/>
      <c r="E123" s="51"/>
      <c r="F123" s="51"/>
      <c r="G123" s="51"/>
    </row>
    <row r="124" spans="1:7" ht="13.5" customHeight="1">
      <c r="A124" s="19"/>
      <c r="B124" s="14" t="s">
        <v>6</v>
      </c>
      <c r="C124" s="15">
        <v>2</v>
      </c>
      <c r="D124" s="16" t="s">
        <v>7</v>
      </c>
      <c r="E124" s="15">
        <v>2</v>
      </c>
      <c r="F124" s="16" t="s">
        <v>8</v>
      </c>
      <c r="G124" s="17">
        <v>0</v>
      </c>
    </row>
    <row r="125" spans="1:7" ht="13.5" customHeight="1">
      <c r="A125" s="19"/>
      <c r="B125" s="8" t="s">
        <v>9</v>
      </c>
      <c r="C125" s="9">
        <f>C124+E124+G124</f>
        <v>4</v>
      </c>
      <c r="D125" s="10" t="s">
        <v>10</v>
      </c>
      <c r="E125" s="12">
        <f>1/(SQRT(C125-1))</f>
        <v>0.5773502691896258</v>
      </c>
      <c r="F125" s="10" t="s">
        <v>0</v>
      </c>
      <c r="G125" s="20">
        <f>C124*0.1+E124*0.1+G124*0.2</f>
        <v>0.4</v>
      </c>
    </row>
    <row r="126" spans="1:7" ht="13.5" customHeight="1">
      <c r="A126" s="19"/>
      <c r="B126" s="21" t="s">
        <v>2</v>
      </c>
      <c r="C126" s="21" t="s">
        <v>4</v>
      </c>
      <c r="D126" s="21" t="s">
        <v>5</v>
      </c>
      <c r="E126" s="21" t="s">
        <v>3</v>
      </c>
      <c r="F126" s="22" t="s">
        <v>3</v>
      </c>
      <c r="G126" s="23">
        <v>25</v>
      </c>
    </row>
    <row r="127" spans="1:7" ht="13.5" customHeight="1">
      <c r="A127" s="24"/>
      <c r="B127" s="25">
        <f>IF(E125&gt;0.3,(C124*0.1+E124*0.1+G124*0.2)*E125,(C124*0.1+E124*0.1+G124*0.2)*0.3)</f>
        <v>0.23094010767585035</v>
      </c>
      <c r="C127" s="26">
        <v>10</v>
      </c>
      <c r="D127" s="26">
        <f>C127*1.1</f>
        <v>11</v>
      </c>
      <c r="E127" s="27">
        <f>SQRT(4000*B127/1.5/PI())</f>
        <v>14.001001810782189</v>
      </c>
      <c r="F127" s="28" t="s">
        <v>63</v>
      </c>
      <c r="G127" s="29">
        <f>4000*B127/POWER(G126,2)/PI()</f>
        <v>0.47046732409326264</v>
      </c>
    </row>
    <row r="128" spans="1:7" ht="13.5" customHeight="1">
      <c r="A128" s="24"/>
      <c r="B128" s="30"/>
      <c r="C128" s="31"/>
      <c r="D128" s="31"/>
      <c r="E128" s="32"/>
      <c r="F128" s="52">
        <f>4*0.00023*POWER(4/PI(),1.75)*POWER(B127/1000,1.75)/POWER(G126/1000,4.75)</f>
        <v>0.024733716622269298</v>
      </c>
      <c r="G128" s="53">
        <f>POWER(0.23*G127/POWER(G126,1/3),0.5)</f>
        <v>0.19237057769641944</v>
      </c>
    </row>
    <row r="129" spans="1:7" ht="13.5" customHeight="1">
      <c r="A129" s="33" t="s">
        <v>74</v>
      </c>
      <c r="B129" s="34"/>
      <c r="C129" s="34"/>
      <c r="D129" s="34"/>
      <c r="E129" s="34"/>
      <c r="F129" s="34"/>
      <c r="G129" s="34"/>
    </row>
    <row r="130" spans="1:7" ht="13.5" customHeight="1">
      <c r="A130" s="19"/>
      <c r="B130" s="8" t="s">
        <v>21</v>
      </c>
      <c r="C130" s="13">
        <f>G110</f>
        <v>2.7</v>
      </c>
      <c r="D130" s="10" t="s">
        <v>22</v>
      </c>
      <c r="E130" s="13">
        <f>G119</f>
        <v>3.1</v>
      </c>
      <c r="F130" s="10" t="s">
        <v>23</v>
      </c>
      <c r="G130" s="11">
        <v>0</v>
      </c>
    </row>
    <row r="131" spans="1:7" ht="13.5" customHeight="1">
      <c r="A131" s="39"/>
      <c r="B131" s="8" t="s">
        <v>9</v>
      </c>
      <c r="C131" s="9">
        <f>C110+C119</f>
        <v>34</v>
      </c>
      <c r="D131" s="10" t="s">
        <v>10</v>
      </c>
      <c r="E131" s="12">
        <f>1/(SQRT(C131-1))</f>
        <v>0.17407765595569785</v>
      </c>
      <c r="F131" s="10" t="s">
        <v>0</v>
      </c>
      <c r="G131" s="20">
        <f>C130+E130+G130</f>
        <v>5.800000000000001</v>
      </c>
    </row>
    <row r="132" spans="1:7" ht="13.5" customHeight="1">
      <c r="A132" s="39"/>
      <c r="B132" s="37" t="s">
        <v>2</v>
      </c>
      <c r="C132" s="37" t="s">
        <v>4</v>
      </c>
      <c r="D132" s="37" t="s">
        <v>5</v>
      </c>
      <c r="E132" s="37" t="s">
        <v>3</v>
      </c>
      <c r="F132" s="38" t="s">
        <v>3</v>
      </c>
      <c r="G132" s="27">
        <v>52</v>
      </c>
    </row>
    <row r="133" spans="1:7" ht="13.5" customHeight="1">
      <c r="A133" s="39"/>
      <c r="B133" s="25">
        <f>IF(E131&gt;0.3,(C130+E130+G130)*E131,(C130+E130+G130)*0.3)</f>
        <v>1.7400000000000002</v>
      </c>
      <c r="C133" s="26">
        <v>20</v>
      </c>
      <c r="D133" s="26">
        <f>C133*1.1</f>
        <v>22</v>
      </c>
      <c r="E133" s="27">
        <f>SQRT(4000*B133/1.5/PI())</f>
        <v>38.43120960746343</v>
      </c>
      <c r="F133" s="28" t="s">
        <v>60</v>
      </c>
      <c r="G133" s="29">
        <f>4000*B133/POWER(G132,2)/PI()</f>
        <v>0.8193183460943726</v>
      </c>
    </row>
    <row r="134" spans="1:7" ht="13.5" customHeight="1">
      <c r="A134" s="39"/>
      <c r="B134" s="36"/>
      <c r="C134" s="31"/>
      <c r="D134" s="31"/>
      <c r="E134" s="32"/>
      <c r="F134" s="52">
        <f>4*0.00023*POWER(4/PI(),1.75)*POWER(B133/1000,1.75)/POWER(G132/1000,4.75)</f>
        <v>0.02614121910442312</v>
      </c>
      <c r="G134" s="53">
        <f>POWER(0.23*G133/POWER(G132,1/3),0.5)</f>
        <v>0.22469308162854285</v>
      </c>
    </row>
    <row r="135" spans="1:7" ht="13.5" customHeight="1">
      <c r="A135" s="33" t="s">
        <v>74</v>
      </c>
      <c r="B135" s="34"/>
      <c r="C135" s="34"/>
      <c r="D135" s="34"/>
      <c r="E135" s="34"/>
      <c r="F135" s="34"/>
      <c r="G135" s="34"/>
    </row>
    <row r="136" spans="1:7" ht="13.5" customHeight="1">
      <c r="A136" s="19"/>
      <c r="B136" s="8" t="s">
        <v>21</v>
      </c>
      <c r="C136" s="13">
        <f>G131</f>
        <v>5.800000000000001</v>
      </c>
      <c r="D136" s="10" t="s">
        <v>22</v>
      </c>
      <c r="E136" s="13">
        <f>G125</f>
        <v>0.4</v>
      </c>
      <c r="F136" s="10" t="s">
        <v>23</v>
      </c>
      <c r="G136" s="11">
        <v>0</v>
      </c>
    </row>
    <row r="137" spans="1:7" ht="13.5" customHeight="1">
      <c r="A137" s="39"/>
      <c r="B137" s="8" t="s">
        <v>9</v>
      </c>
      <c r="C137" s="9">
        <f>C131+C125</f>
        <v>38</v>
      </c>
      <c r="D137" s="10" t="s">
        <v>10</v>
      </c>
      <c r="E137" s="12">
        <f>1/(SQRT(C137-1))</f>
        <v>0.1643989873053573</v>
      </c>
      <c r="F137" s="10" t="s">
        <v>0</v>
      </c>
      <c r="G137" s="20">
        <f>C136+E136+G136</f>
        <v>6.200000000000001</v>
      </c>
    </row>
    <row r="138" spans="1:7" ht="13.5" customHeight="1">
      <c r="A138" s="39"/>
      <c r="B138" s="37" t="s">
        <v>2</v>
      </c>
      <c r="C138" s="37" t="s">
        <v>4</v>
      </c>
      <c r="D138" s="37" t="s">
        <v>5</v>
      </c>
      <c r="E138" s="37" t="s">
        <v>3</v>
      </c>
      <c r="F138" s="38" t="s">
        <v>3</v>
      </c>
      <c r="G138" s="27">
        <v>51</v>
      </c>
    </row>
    <row r="139" spans="1:7" ht="13.5" customHeight="1">
      <c r="A139" s="39"/>
      <c r="B139" s="25">
        <f>IF(E137&gt;0.3,(C136+E136+G136)*E137,(C136+E136+G136)*0.3)</f>
        <v>1.8600000000000003</v>
      </c>
      <c r="C139" s="26">
        <v>5</v>
      </c>
      <c r="D139" s="26">
        <f>C139*1.1</f>
        <v>5.5</v>
      </c>
      <c r="E139" s="27">
        <f>SQRT(4000*B139/1.5/PI())</f>
        <v>39.73433069112404</v>
      </c>
      <c r="F139" s="28" t="s">
        <v>60</v>
      </c>
      <c r="G139" s="29">
        <f>4000*B139/POWER(G138,2)/PI()</f>
        <v>0.9105057874692052</v>
      </c>
    </row>
    <row r="140" spans="1:7" ht="13.5" customHeight="1">
      <c r="A140" s="39"/>
      <c r="B140" s="36"/>
      <c r="C140" s="31"/>
      <c r="D140" s="31"/>
      <c r="E140" s="32"/>
      <c r="F140" s="52">
        <f>4*0.00023*POWER(4/PI(),1.75)*POWER(B139/1000,1.75)/POWER(G138/1000,4.75)</f>
        <v>0.03221586901838519</v>
      </c>
      <c r="G140" s="53">
        <f>POWER(0.23*G139/POWER(G138,1/3),0.5)</f>
        <v>0.23763491137623283</v>
      </c>
    </row>
    <row r="141" spans="1:7" ht="13.5" customHeight="1">
      <c r="A141" s="60" t="s">
        <v>49</v>
      </c>
      <c r="B141" s="60"/>
      <c r="C141" s="60"/>
      <c r="D141" s="60"/>
      <c r="E141" s="60"/>
      <c r="F141" s="60"/>
      <c r="G141" s="60"/>
    </row>
    <row r="142" spans="1:7" ht="13.5" customHeight="1">
      <c r="A142" s="51" t="s">
        <v>50</v>
      </c>
      <c r="B142" s="51"/>
      <c r="C142" s="51"/>
      <c r="D142" s="51"/>
      <c r="E142" s="51"/>
      <c r="F142" s="51"/>
      <c r="G142" s="51"/>
    </row>
    <row r="143" spans="1:7" ht="13.5" customHeight="1">
      <c r="A143" s="19"/>
      <c r="B143" s="8" t="s">
        <v>21</v>
      </c>
      <c r="C143" s="13">
        <f>G48</f>
        <v>4.500000000000001</v>
      </c>
      <c r="D143" s="10" t="s">
        <v>22</v>
      </c>
      <c r="E143" s="13">
        <f>G103</f>
        <v>8.1</v>
      </c>
      <c r="F143" s="10" t="s">
        <v>23</v>
      </c>
      <c r="G143" s="11">
        <v>0</v>
      </c>
    </row>
    <row r="144" spans="1:7" ht="13.5" customHeight="1">
      <c r="A144" s="39"/>
      <c r="B144" s="8" t="s">
        <v>9</v>
      </c>
      <c r="C144" s="9">
        <f>C48+C103</f>
        <v>82</v>
      </c>
      <c r="D144" s="10" t="s">
        <v>10</v>
      </c>
      <c r="E144" s="12">
        <f>1/(SQRT(C144-1))</f>
        <v>0.1111111111111111</v>
      </c>
      <c r="F144" s="10" t="s">
        <v>0</v>
      </c>
      <c r="G144" s="44">
        <f>C143+E143+G143</f>
        <v>12.600000000000001</v>
      </c>
    </row>
    <row r="145" spans="1:7" ht="13.5" customHeight="1">
      <c r="A145" s="39"/>
      <c r="B145" s="37" t="s">
        <v>2</v>
      </c>
      <c r="C145" s="37" t="s">
        <v>4</v>
      </c>
      <c r="D145" s="37" t="s">
        <v>5</v>
      </c>
      <c r="E145" s="37" t="s">
        <v>3</v>
      </c>
      <c r="F145" s="38" t="s">
        <v>3</v>
      </c>
      <c r="G145" s="27">
        <v>76</v>
      </c>
    </row>
    <row r="146" spans="1:7" ht="13.5" customHeight="1">
      <c r="A146" s="39"/>
      <c r="B146" s="25">
        <f>IF(E144&gt;0.3,(C143+E143+G143)*E144,(C143+E143+G143)*0.3)</f>
        <v>3.7800000000000002</v>
      </c>
      <c r="C146" s="26">
        <v>5</v>
      </c>
      <c r="D146" s="26">
        <f>C146*1.1</f>
        <v>5.5</v>
      </c>
      <c r="E146" s="27">
        <f>SQRT(4000*B146/1.5/PI())</f>
        <v>56.64418463295778</v>
      </c>
      <c r="F146" s="28" t="s">
        <v>59</v>
      </c>
      <c r="G146" s="29">
        <f>4000*B146/POWER(G145,2)/PI()</f>
        <v>0.8332488710351308</v>
      </c>
    </row>
    <row r="147" spans="1:7" ht="13.5" customHeight="1">
      <c r="A147" s="39"/>
      <c r="B147" s="36"/>
      <c r="C147" s="31"/>
      <c r="D147" s="31"/>
      <c r="E147" s="32"/>
      <c r="F147" s="52">
        <f>4*0.00023*POWER(4/PI(),1.75)*POWER(B146/1000,1.75)/POWER(G145/1000,4.75)</f>
        <v>0.01675431287539632</v>
      </c>
      <c r="G147" s="53">
        <f>POWER(0.23*G146/POWER(G145,1/3),0.5)</f>
        <v>0.21270727943206127</v>
      </c>
    </row>
    <row r="148" spans="1:7" ht="13.5" customHeight="1">
      <c r="A148" s="51" t="s">
        <v>51</v>
      </c>
      <c r="B148" s="51"/>
      <c r="C148" s="51"/>
      <c r="D148" s="51"/>
      <c r="E148" s="51"/>
      <c r="F148" s="51"/>
      <c r="G148" s="51"/>
    </row>
    <row r="149" spans="1:7" ht="13.5" customHeight="1">
      <c r="A149" s="19"/>
      <c r="B149" s="8" t="s">
        <v>21</v>
      </c>
      <c r="C149" s="13">
        <f>C143</f>
        <v>4.500000000000001</v>
      </c>
      <c r="D149" s="10" t="s">
        <v>22</v>
      </c>
      <c r="E149" s="13">
        <f>E143</f>
        <v>8.1</v>
      </c>
      <c r="F149" s="10" t="s">
        <v>23</v>
      </c>
      <c r="G149" s="44">
        <f>G137</f>
        <v>6.200000000000001</v>
      </c>
    </row>
    <row r="150" spans="1:7" ht="13.5" customHeight="1">
      <c r="A150" s="39"/>
      <c r="B150" s="8" t="s">
        <v>9</v>
      </c>
      <c r="C150" s="9">
        <f>C144+C137</f>
        <v>120</v>
      </c>
      <c r="D150" s="10" t="s">
        <v>10</v>
      </c>
      <c r="E150" s="12">
        <f>1/(SQRT(C150-1))</f>
        <v>0.09166984970282113</v>
      </c>
      <c r="F150" s="10" t="s">
        <v>0</v>
      </c>
      <c r="G150" s="44">
        <f>C149+E149+G149</f>
        <v>18.800000000000004</v>
      </c>
    </row>
    <row r="151" spans="1:7" ht="13.5" customHeight="1">
      <c r="A151" s="39"/>
      <c r="B151" s="37" t="s">
        <v>2</v>
      </c>
      <c r="C151" s="37" t="s">
        <v>4</v>
      </c>
      <c r="D151" s="37" t="s">
        <v>5</v>
      </c>
      <c r="E151" s="37" t="s">
        <v>3</v>
      </c>
      <c r="F151" s="38" t="s">
        <v>3</v>
      </c>
      <c r="G151" s="27">
        <v>76</v>
      </c>
    </row>
    <row r="152" spans="1:7" ht="13.5" customHeight="1">
      <c r="A152" s="39"/>
      <c r="B152" s="25">
        <f>IF(E150&gt;0.3,(C149+E149+G149)*E150,(C149+E149+G149)*0.3)</f>
        <v>5.6400000000000015</v>
      </c>
      <c r="C152" s="26">
        <v>50</v>
      </c>
      <c r="D152" s="26">
        <f>C152*1.1</f>
        <v>55.00000000000001</v>
      </c>
      <c r="E152" s="27">
        <f>SQRT(4000*B152/1.5/PI())</f>
        <v>69.19090032803601</v>
      </c>
      <c r="F152" s="28" t="s">
        <v>59</v>
      </c>
      <c r="G152" s="29">
        <f>4000*B152/POWER(G151,2)/PI()</f>
        <v>1.24326022027464</v>
      </c>
    </row>
    <row r="153" spans="1:7" ht="13.5" customHeight="1">
      <c r="A153" s="39"/>
      <c r="B153" s="36"/>
      <c r="C153" s="31"/>
      <c r="D153" s="31"/>
      <c r="E153" s="32"/>
      <c r="F153" s="52">
        <f>4*0.00023*POWER(4/PI(),1.75)*POWER(B152/1000,1.75)/POWER(G151/1000,4.75)</f>
        <v>0.0337484944695217</v>
      </c>
      <c r="G153" s="53">
        <f>POWER(0.23*G152/POWER(G151,1/3),0.5)</f>
        <v>0.25982204997030356</v>
      </c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</sheetData>
  <sheetProtection/>
  <mergeCells count="47">
    <mergeCell ref="F153:G153"/>
    <mergeCell ref="F134:G134"/>
    <mergeCell ref="F140:G140"/>
    <mergeCell ref="A141:G141"/>
    <mergeCell ref="A142:G142"/>
    <mergeCell ref="F147:G147"/>
    <mergeCell ref="A148:G148"/>
    <mergeCell ref="A108:G108"/>
    <mergeCell ref="F113:G113"/>
    <mergeCell ref="A117:G117"/>
    <mergeCell ref="F122:G122"/>
    <mergeCell ref="A123:G123"/>
    <mergeCell ref="F128:G128"/>
    <mergeCell ref="F82:G82"/>
    <mergeCell ref="F88:G88"/>
    <mergeCell ref="F94:G94"/>
    <mergeCell ref="F100:G100"/>
    <mergeCell ref="F106:G106"/>
    <mergeCell ref="A107:G107"/>
    <mergeCell ref="F58:G58"/>
    <mergeCell ref="A59:G59"/>
    <mergeCell ref="F64:G64"/>
    <mergeCell ref="A65:G65"/>
    <mergeCell ref="F70:G70"/>
    <mergeCell ref="A71:G71"/>
    <mergeCell ref="F76:G76"/>
    <mergeCell ref="A77:G77"/>
    <mergeCell ref="F7:G7"/>
    <mergeCell ref="F15:G15"/>
    <mergeCell ref="F21:G21"/>
    <mergeCell ref="F27:G27"/>
    <mergeCell ref="F33:G33"/>
    <mergeCell ref="F39:G39"/>
    <mergeCell ref="A52:G52"/>
    <mergeCell ref="A9:G9"/>
    <mergeCell ref="A1:G1"/>
    <mergeCell ref="F2:G2"/>
    <mergeCell ref="F3:G3"/>
    <mergeCell ref="F4:G4"/>
    <mergeCell ref="F5:G5"/>
    <mergeCell ref="F6:G6"/>
    <mergeCell ref="A10:G10"/>
    <mergeCell ref="A40:G40"/>
    <mergeCell ref="A46:G46"/>
    <mergeCell ref="F45:G45"/>
    <mergeCell ref="F51:G51"/>
    <mergeCell ref="A53:G53"/>
  </mergeCells>
  <printOptions horizontalCentered="1"/>
  <pageMargins left="0.7086614173228347" right="0.7086614173228347" top="0.7480314960629921" bottom="0.7480314960629921" header="0.31496062992125984" footer="0.31496062992125984"/>
  <pageSetup fitToHeight="3" horizontalDpi="300" verticalDpi="300" orientation="portrait" paperSize="9" scale="95" r:id="rId1"/>
  <headerFooter>
    <oddHeader>&amp;CLINIA DE AGUA FRIA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5"/>
  <sheetViews>
    <sheetView view="pageLayout" workbookViewId="0" topLeftCell="A79">
      <selection activeCell="B104" sqref="B104"/>
    </sheetView>
  </sheetViews>
  <sheetFormatPr defaultColWidth="10.28125" defaultRowHeight="12.75"/>
  <cols>
    <col min="1" max="7" width="10.28125" style="0" customWidth="1"/>
  </cols>
  <sheetData>
    <row r="1" spans="1:7" ht="13.5" customHeight="1">
      <c r="A1" s="50" t="s">
        <v>61</v>
      </c>
      <c r="B1" s="50"/>
      <c r="C1" s="50"/>
      <c r="D1" s="50"/>
      <c r="E1" s="50"/>
      <c r="F1" s="50"/>
      <c r="G1" s="50"/>
    </row>
    <row r="2" spans="2:7" ht="13.5" customHeight="1">
      <c r="B2" s="45" t="s">
        <v>54</v>
      </c>
      <c r="F2" s="54">
        <v>30</v>
      </c>
      <c r="G2" s="55"/>
    </row>
    <row r="3" spans="2:7" ht="13.5" customHeight="1">
      <c r="B3" s="45" t="s">
        <v>55</v>
      </c>
      <c r="F3" s="54">
        <v>10</v>
      </c>
      <c r="G3" s="55"/>
    </row>
    <row r="4" spans="2:7" ht="13.5" customHeight="1">
      <c r="B4" s="45" t="s">
        <v>52</v>
      </c>
      <c r="E4" s="26">
        <v>10</v>
      </c>
      <c r="F4" s="54">
        <f>E4</f>
        <v>10</v>
      </c>
      <c r="G4" s="55"/>
    </row>
    <row r="5" spans="2:7" ht="13.5" customHeight="1">
      <c r="B5" s="45" t="s">
        <v>53</v>
      </c>
      <c r="E5" s="26">
        <v>150</v>
      </c>
      <c r="F5" s="56">
        <f>E5*1.1</f>
        <v>165</v>
      </c>
      <c r="G5" s="57"/>
    </row>
    <row r="6" spans="2:7" ht="13.5" customHeight="1">
      <c r="B6" s="45" t="s">
        <v>56</v>
      </c>
      <c r="C6" s="46"/>
      <c r="F6" s="54">
        <f>F2-F3-F4</f>
        <v>10</v>
      </c>
      <c r="G6" s="55"/>
    </row>
    <row r="7" spans="2:7" ht="13.5" customHeight="1">
      <c r="B7" s="45" t="s">
        <v>57</v>
      </c>
      <c r="C7" s="46"/>
      <c r="F7" s="58">
        <f>F6/F5</f>
        <v>0.06060606060606061</v>
      </c>
      <c r="G7" s="59"/>
    </row>
    <row r="8" spans="2:7" ht="13.5" customHeight="1">
      <c r="B8" s="45"/>
      <c r="C8" s="46"/>
      <c r="F8" s="48"/>
      <c r="G8" s="48"/>
    </row>
    <row r="9" spans="1:7" ht="13.5" customHeight="1">
      <c r="A9" s="50" t="s">
        <v>28</v>
      </c>
      <c r="B9" s="50"/>
      <c r="C9" s="50"/>
      <c r="D9" s="50"/>
      <c r="E9" s="50"/>
      <c r="F9" s="50"/>
      <c r="G9" s="50"/>
    </row>
    <row r="10" spans="1:7" ht="13.5" customHeight="1">
      <c r="A10" s="51" t="s">
        <v>29</v>
      </c>
      <c r="B10" s="51"/>
      <c r="C10" s="51"/>
      <c r="D10" s="51"/>
      <c r="E10" s="51"/>
      <c r="F10" s="51"/>
      <c r="G10" s="51"/>
    </row>
    <row r="11" spans="1:7" ht="13.5" customHeight="1">
      <c r="A11" s="19"/>
      <c r="B11" s="40" t="s">
        <v>41</v>
      </c>
      <c r="C11" s="41">
        <v>2</v>
      </c>
      <c r="D11" s="40" t="s">
        <v>10</v>
      </c>
      <c r="E11" s="42">
        <f>1/(SQRT(C11-1))</f>
        <v>1</v>
      </c>
      <c r="F11" s="40" t="s">
        <v>0</v>
      </c>
      <c r="G11" s="43">
        <f>C11*0.2</f>
        <v>0.4</v>
      </c>
    </row>
    <row r="12" spans="1:7" ht="13.5" customHeight="1">
      <c r="A12" s="19"/>
      <c r="B12" s="37" t="s">
        <v>2</v>
      </c>
      <c r="C12" s="37" t="s">
        <v>4</v>
      </c>
      <c r="D12" s="37" t="s">
        <v>5</v>
      </c>
      <c r="E12" s="37" t="s">
        <v>3</v>
      </c>
      <c r="F12" s="38" t="s">
        <v>3</v>
      </c>
      <c r="G12" s="27">
        <v>25</v>
      </c>
    </row>
    <row r="13" spans="1:7" ht="13.5" customHeight="1">
      <c r="A13" s="24"/>
      <c r="B13" s="25">
        <f>IF(E11&gt;0.3,(C11*0.2)*E11,(C11*0.2)*0.3)</f>
        <v>0.4</v>
      </c>
      <c r="C13" s="26">
        <v>60</v>
      </c>
      <c r="D13" s="26">
        <f>C13*1.1</f>
        <v>66</v>
      </c>
      <c r="E13" s="27">
        <f>SQRT(4000*B13/1.5/PI())</f>
        <v>18.426354638471224</v>
      </c>
      <c r="F13" s="28" t="s">
        <v>63</v>
      </c>
      <c r="G13" s="29">
        <f>4000*B13/POWER(G12,2)/PI()</f>
        <v>0.8148733086305042</v>
      </c>
    </row>
    <row r="14" spans="1:7" ht="13.5" customHeight="1">
      <c r="A14" s="24"/>
      <c r="B14" s="30"/>
      <c r="C14" s="31"/>
      <c r="D14" s="31"/>
      <c r="E14" s="32"/>
      <c r="F14" s="52">
        <f>4*0.00023*POWER(4/PI(),1.75)*POWER(B13/1000,1.75)/POWER(G12/1000,4.75)</f>
        <v>0.06468006960335544</v>
      </c>
      <c r="G14" s="53">
        <f>POWER(0.23*G13/POWER(G12,1/3),0.5)</f>
        <v>0.25317391816291596</v>
      </c>
    </row>
    <row r="15" spans="1:7" ht="13.5" customHeight="1">
      <c r="A15" s="33" t="s">
        <v>25</v>
      </c>
      <c r="B15" s="34"/>
      <c r="C15" s="34"/>
      <c r="D15" s="34"/>
      <c r="E15" s="34"/>
      <c r="F15" s="34"/>
      <c r="G15" s="34"/>
    </row>
    <row r="16" spans="1:7" ht="13.5" customHeight="1">
      <c r="A16" s="19"/>
      <c r="B16" s="40" t="s">
        <v>41</v>
      </c>
      <c r="C16" s="41">
        <v>6</v>
      </c>
      <c r="D16" s="40" t="s">
        <v>10</v>
      </c>
      <c r="E16" s="42">
        <f>1/(SQRT(C16-1))</f>
        <v>0.4472135954999579</v>
      </c>
      <c r="F16" s="40" t="s">
        <v>0</v>
      </c>
      <c r="G16" s="43">
        <f>C16*0.2</f>
        <v>1.2000000000000002</v>
      </c>
    </row>
    <row r="17" spans="1:7" ht="13.5" customHeight="1">
      <c r="A17" s="19"/>
      <c r="B17" s="37" t="s">
        <v>2</v>
      </c>
      <c r="C17" s="37" t="s">
        <v>4</v>
      </c>
      <c r="D17" s="37" t="s">
        <v>5</v>
      </c>
      <c r="E17" s="37" t="s">
        <v>3</v>
      </c>
      <c r="F17" s="38" t="s">
        <v>3</v>
      </c>
      <c r="G17" s="27">
        <v>32</v>
      </c>
    </row>
    <row r="18" spans="1:7" ht="13.5" customHeight="1">
      <c r="A18" s="19"/>
      <c r="B18" s="25">
        <f>IF(E16&gt;0.3,(C16*0.2)*E16,(C16*0.2)*0.3)</f>
        <v>0.5366563145999496</v>
      </c>
      <c r="C18" s="26">
        <v>15</v>
      </c>
      <c r="D18" s="26">
        <f>C18*1.1</f>
        <v>16.5</v>
      </c>
      <c r="E18" s="27">
        <f>SQRT(4000*B18/1.5/PI())</f>
        <v>21.343102581091472</v>
      </c>
      <c r="F18" s="28" t="s">
        <v>62</v>
      </c>
      <c r="G18" s="29">
        <f>4000*B18/POWER(G17,2)/PI()</f>
        <v>0.6672773844536036</v>
      </c>
    </row>
    <row r="19" spans="1:7" ht="13.5" customHeight="1">
      <c r="A19" s="24"/>
      <c r="B19" s="30"/>
      <c r="C19" s="31"/>
      <c r="D19" s="31"/>
      <c r="E19" s="32"/>
      <c r="F19" s="52">
        <f>4*0.00023*POWER(4/PI(),1.75)*POWER(B18/1000,1.75)/POWER(G17/1000,4.75)</f>
        <v>0.03348779594946223</v>
      </c>
      <c r="G19" s="53">
        <f>POWER(0.23*G18/POWER(G17,1/3),0.5)</f>
        <v>0.2198663623898245</v>
      </c>
    </row>
    <row r="20" spans="1:7" ht="13.5" customHeight="1">
      <c r="A20" s="33" t="s">
        <v>26</v>
      </c>
      <c r="B20" s="49"/>
      <c r="C20" s="49"/>
      <c r="D20" s="49"/>
      <c r="E20" s="49"/>
      <c r="F20" s="49"/>
      <c r="G20" s="49"/>
    </row>
    <row r="21" spans="1:7" s="3" customFormat="1" ht="13.5" customHeight="1">
      <c r="A21" s="19"/>
      <c r="B21" s="40" t="s">
        <v>41</v>
      </c>
      <c r="C21" s="41">
        <v>6</v>
      </c>
      <c r="D21" s="40" t="s">
        <v>10</v>
      </c>
      <c r="E21" s="42">
        <f>1/(SQRT(C21-1))</f>
        <v>0.4472135954999579</v>
      </c>
      <c r="F21" s="40" t="s">
        <v>0</v>
      </c>
      <c r="G21" s="43">
        <f>C21*0.2</f>
        <v>1.2000000000000002</v>
      </c>
    </row>
    <row r="22" spans="1:7" ht="13.5" customHeight="1">
      <c r="A22" s="19"/>
      <c r="B22" s="37" t="s">
        <v>2</v>
      </c>
      <c r="C22" s="37" t="s">
        <v>4</v>
      </c>
      <c r="D22" s="37" t="s">
        <v>5</v>
      </c>
      <c r="E22" s="37" t="s">
        <v>3</v>
      </c>
      <c r="F22" s="38" t="s">
        <v>3</v>
      </c>
      <c r="G22" s="27">
        <v>32</v>
      </c>
    </row>
    <row r="23" spans="1:13" s="6" customFormat="1" ht="13.5" customHeight="1">
      <c r="A23" s="19"/>
      <c r="B23" s="25">
        <f>IF(E21&gt;0.3,(C21*0.2)*E21,(C21*0.2)*0.3)</f>
        <v>0.5366563145999496</v>
      </c>
      <c r="C23" s="26">
        <v>15</v>
      </c>
      <c r="D23" s="26">
        <f>C23*1.1</f>
        <v>16.5</v>
      </c>
      <c r="E23" s="27">
        <f>SQRT(4000*B23/1.5/PI())</f>
        <v>21.343102581091472</v>
      </c>
      <c r="F23" s="28" t="s">
        <v>62</v>
      </c>
      <c r="G23" s="29">
        <f>4000*B23/POWER(G22,2)/PI()</f>
        <v>0.6672773844536036</v>
      </c>
      <c r="H23"/>
      <c r="I23"/>
      <c r="J23"/>
      <c r="K23"/>
      <c r="L23"/>
      <c r="M23"/>
    </row>
    <row r="24" spans="1:13" s="6" customFormat="1" ht="13.5" customHeight="1">
      <c r="A24" s="24"/>
      <c r="B24" s="30"/>
      <c r="C24" s="31"/>
      <c r="D24" s="31"/>
      <c r="E24" s="32"/>
      <c r="F24" s="52">
        <f>4*0.00023*POWER(4/PI(),1.75)*POWER(B23/1000,1.75)/POWER(G22/1000,4.75)</f>
        <v>0.03348779594946223</v>
      </c>
      <c r="G24" s="53">
        <f>POWER(0.23*G23/POWER(G22,1/3),0.5)</f>
        <v>0.2198663623898245</v>
      </c>
      <c r="H24"/>
      <c r="I24"/>
      <c r="J24"/>
      <c r="K24"/>
      <c r="L24"/>
      <c r="M24"/>
    </row>
    <row r="25" spans="1:13" s="6" customFormat="1" ht="13.5" customHeight="1">
      <c r="A25" s="33" t="s">
        <v>24</v>
      </c>
      <c r="B25" s="34"/>
      <c r="C25" s="34"/>
      <c r="D25" s="34"/>
      <c r="E25" s="34"/>
      <c r="F25" s="34"/>
      <c r="G25" s="34"/>
      <c r="H25"/>
      <c r="I25"/>
      <c r="J25"/>
      <c r="K25"/>
      <c r="L25"/>
      <c r="M25"/>
    </row>
    <row r="26" spans="1:13" s="6" customFormat="1" ht="13.5" customHeight="1">
      <c r="A26" s="19"/>
      <c r="B26" s="8" t="s">
        <v>21</v>
      </c>
      <c r="C26" s="13">
        <f>G11</f>
        <v>0.4</v>
      </c>
      <c r="D26" s="10" t="s">
        <v>22</v>
      </c>
      <c r="E26" s="13">
        <f>G16</f>
        <v>1.2000000000000002</v>
      </c>
      <c r="F26" s="10" t="s">
        <v>23</v>
      </c>
      <c r="G26" s="11">
        <v>0</v>
      </c>
      <c r="H26"/>
      <c r="I26"/>
      <c r="J26"/>
      <c r="K26"/>
      <c r="L26"/>
      <c r="M26"/>
    </row>
    <row r="27" spans="1:13" s="6" customFormat="1" ht="13.5" customHeight="1">
      <c r="A27" s="39"/>
      <c r="B27" s="8" t="s">
        <v>9</v>
      </c>
      <c r="C27" s="9">
        <f>C11+C16</f>
        <v>8</v>
      </c>
      <c r="D27" s="10" t="s">
        <v>10</v>
      </c>
      <c r="E27" s="12">
        <f>1/(SQRT(C27-1))</f>
        <v>0.3779644730092272</v>
      </c>
      <c r="F27" s="10" t="s">
        <v>0</v>
      </c>
      <c r="G27" s="13">
        <f>C26+E26+G26</f>
        <v>1.6</v>
      </c>
      <c r="H27"/>
      <c r="I27"/>
      <c r="J27"/>
      <c r="K27"/>
      <c r="L27"/>
      <c r="M27"/>
    </row>
    <row r="28" spans="1:13" s="6" customFormat="1" ht="13.5" customHeight="1">
      <c r="A28" s="39"/>
      <c r="B28" s="37" t="s">
        <v>2</v>
      </c>
      <c r="C28" s="37" t="s">
        <v>4</v>
      </c>
      <c r="D28" s="37" t="s">
        <v>5</v>
      </c>
      <c r="E28" s="37" t="s">
        <v>3</v>
      </c>
      <c r="F28" s="38" t="s">
        <v>3</v>
      </c>
      <c r="G28" s="27">
        <v>32</v>
      </c>
      <c r="H28"/>
      <c r="I28"/>
      <c r="J28"/>
      <c r="K28"/>
      <c r="L28"/>
      <c r="M28"/>
    </row>
    <row r="29" spans="1:13" s="6" customFormat="1" ht="13.5" customHeight="1">
      <c r="A29" s="39"/>
      <c r="B29" s="25">
        <f>IF(E27&gt;0.3,(C26+E26+G26)*E27,(C26+E26+G26)*0.3)</f>
        <v>0.6047431568147635</v>
      </c>
      <c r="C29" s="26">
        <v>5</v>
      </c>
      <c r="D29" s="26">
        <f>C29*1.1</f>
        <v>5.5</v>
      </c>
      <c r="E29" s="27">
        <f>SQRT(4000*B29/1.5/PI())</f>
        <v>22.656609067621375</v>
      </c>
      <c r="F29" s="28" t="s">
        <v>62</v>
      </c>
      <c r="G29" s="29">
        <f>4000*B29/POWER(G28,2)/PI()</f>
        <v>0.7519364274067721</v>
      </c>
      <c r="H29"/>
      <c r="I29"/>
      <c r="J29"/>
      <c r="K29"/>
      <c r="L29"/>
      <c r="M29"/>
    </row>
    <row r="30" spans="1:13" s="6" customFormat="1" ht="13.5" customHeight="1">
      <c r="A30" s="39"/>
      <c r="B30" s="36"/>
      <c r="C30" s="31"/>
      <c r="D30" s="31"/>
      <c r="E30" s="32"/>
      <c r="F30" s="52">
        <f>4*0.00023*POWER(4/PI(),1.75)*POWER(B29/1000,1.75)/POWER(G28/1000,4.75)</f>
        <v>0.04127312212855578</v>
      </c>
      <c r="G30" s="53">
        <f>POWER(0.23*G29/POWER(G28,1/3),0.5)</f>
        <v>0.2333974735331792</v>
      </c>
      <c r="H30"/>
      <c r="I30"/>
      <c r="J30"/>
      <c r="K30"/>
      <c r="L30"/>
      <c r="M30"/>
    </row>
    <row r="31" spans="1:7" ht="13.5" customHeight="1">
      <c r="A31" s="51" t="s">
        <v>27</v>
      </c>
      <c r="B31" s="51"/>
      <c r="C31" s="51"/>
      <c r="D31" s="51"/>
      <c r="E31" s="51"/>
      <c r="F31" s="51"/>
      <c r="G31" s="51"/>
    </row>
    <row r="32" spans="1:7" ht="13.5" customHeight="1">
      <c r="A32" s="19"/>
      <c r="B32" s="8" t="s">
        <v>21</v>
      </c>
      <c r="C32" s="13">
        <f>G27</f>
        <v>1.6</v>
      </c>
      <c r="D32" s="10" t="s">
        <v>22</v>
      </c>
      <c r="E32" s="13">
        <f>G21</f>
        <v>1.2000000000000002</v>
      </c>
      <c r="F32" s="10" t="s">
        <v>23</v>
      </c>
      <c r="G32" s="11">
        <v>0</v>
      </c>
    </row>
    <row r="33" spans="1:7" ht="13.5" customHeight="1">
      <c r="A33" s="39"/>
      <c r="B33" s="8" t="s">
        <v>9</v>
      </c>
      <c r="C33" s="9">
        <f>C27+C21</f>
        <v>14</v>
      </c>
      <c r="D33" s="10" t="s">
        <v>10</v>
      </c>
      <c r="E33" s="12">
        <f>1/(SQRT(C33-1))</f>
        <v>0.2773500981126146</v>
      </c>
      <c r="F33" s="10" t="s">
        <v>0</v>
      </c>
      <c r="G33" s="20">
        <f>C32+E32+G32</f>
        <v>2.8000000000000003</v>
      </c>
    </row>
    <row r="34" spans="1:7" s="3" customFormat="1" ht="13.5" customHeight="1">
      <c r="A34" s="39"/>
      <c r="B34" s="37" t="s">
        <v>2</v>
      </c>
      <c r="C34" s="37" t="s">
        <v>4</v>
      </c>
      <c r="D34" s="37" t="s">
        <v>5</v>
      </c>
      <c r="E34" s="37" t="s">
        <v>3</v>
      </c>
      <c r="F34" s="38" t="s">
        <v>3</v>
      </c>
      <c r="G34" s="27">
        <v>38</v>
      </c>
    </row>
    <row r="35" spans="1:7" ht="13.5" customHeight="1">
      <c r="A35" s="39"/>
      <c r="B35" s="25">
        <f>IF(E33&gt;0.3,(C32+E32+G32)*E33,(C32+E32+G32)*0.3)</f>
        <v>0.8400000000000001</v>
      </c>
      <c r="C35" s="26">
        <v>20</v>
      </c>
      <c r="D35" s="26">
        <f>C35*1.1</f>
        <v>22</v>
      </c>
      <c r="E35" s="27">
        <f>SQRT(4000*B35/1.5/PI())</f>
        <v>26.702324712498186</v>
      </c>
      <c r="F35" s="28" t="s">
        <v>37</v>
      </c>
      <c r="G35" s="29">
        <f>4000*B35/POWER(G34,2)/PI()</f>
        <v>0.7406656631423386</v>
      </c>
    </row>
    <row r="36" spans="1:7" ht="13.5" customHeight="1">
      <c r="A36" s="39"/>
      <c r="B36" s="36"/>
      <c r="C36" s="31"/>
      <c r="D36" s="31"/>
      <c r="E36" s="32"/>
      <c r="F36" s="52">
        <f>4*0.00023*POWER(4/PI(),1.75)*POWER(B35/1000,1.75)/POWER(G34/1000,4.75)</f>
        <v>0.032426285460277246</v>
      </c>
      <c r="G36" s="53">
        <f>POWER(0.23*G35/POWER(G34,1/3),0.5)</f>
        <v>0.2251011727544986</v>
      </c>
    </row>
    <row r="37" spans="1:7" ht="13.5" customHeight="1">
      <c r="A37" s="60" t="s">
        <v>30</v>
      </c>
      <c r="B37" s="60"/>
      <c r="C37" s="60"/>
      <c r="D37" s="60"/>
      <c r="E37" s="60"/>
      <c r="F37" s="60"/>
      <c r="G37" s="60"/>
    </row>
    <row r="38" spans="1:7" ht="13.5" customHeight="1">
      <c r="A38" s="51" t="s">
        <v>66</v>
      </c>
      <c r="B38" s="51"/>
      <c r="C38" s="51"/>
      <c r="D38" s="51"/>
      <c r="E38" s="51"/>
      <c r="F38" s="51"/>
      <c r="G38" s="51"/>
    </row>
    <row r="39" spans="1:7" ht="13.5" customHeight="1">
      <c r="A39" s="19"/>
      <c r="B39" s="40" t="s">
        <v>41</v>
      </c>
      <c r="C39" s="41">
        <v>9</v>
      </c>
      <c r="D39" s="40" t="s">
        <v>10</v>
      </c>
      <c r="E39" s="42">
        <f>1/(SQRT(C39-1))</f>
        <v>0.35355339059327373</v>
      </c>
      <c r="F39" s="40" t="s">
        <v>0</v>
      </c>
      <c r="G39" s="43">
        <f>C39*0.2</f>
        <v>1.8</v>
      </c>
    </row>
    <row r="40" spans="1:7" ht="13.5" customHeight="1">
      <c r="A40" s="19"/>
      <c r="B40" s="37" t="s">
        <v>2</v>
      </c>
      <c r="C40" s="37" t="s">
        <v>4</v>
      </c>
      <c r="D40" s="37" t="s">
        <v>5</v>
      </c>
      <c r="E40" s="37" t="s">
        <v>3</v>
      </c>
      <c r="F40" s="38" t="s">
        <v>3</v>
      </c>
      <c r="G40" s="27">
        <v>32</v>
      </c>
    </row>
    <row r="41" spans="1:7" ht="13.5" customHeight="1">
      <c r="A41" s="24"/>
      <c r="B41" s="25">
        <f>IF(E39&gt;0.3,(C39*0.2)*E39,(C39*0.2)*0.3)</f>
        <v>0.6363961030678927</v>
      </c>
      <c r="C41" s="26">
        <v>20</v>
      </c>
      <c r="D41" s="26">
        <f>C41*1.1</f>
        <v>22</v>
      </c>
      <c r="E41" s="27">
        <f>SQRT(4000*B41/1.5/PI())</f>
        <v>23.24198334252616</v>
      </c>
      <c r="F41" s="28" t="s">
        <v>62</v>
      </c>
      <c r="G41" s="29">
        <f>4000*B41/POWER(G40,2)/PI()</f>
        <v>0.7912936372474564</v>
      </c>
    </row>
    <row r="42" spans="1:7" ht="13.5" customHeight="1">
      <c r="A42" s="24"/>
      <c r="B42" s="30"/>
      <c r="C42" s="31"/>
      <c r="D42" s="31"/>
      <c r="E42" s="32"/>
      <c r="F42" s="52">
        <f>4*0.00023*POWER(4/PI(),1.75)*POWER(B41/1000,1.75)/POWER(G40/1000,4.75)</f>
        <v>0.04512750086917313</v>
      </c>
      <c r="G42" s="53">
        <f>POWER(0.23*G41/POWER(G40,1/3),0.5)</f>
        <v>0.23942771735414642</v>
      </c>
    </row>
    <row r="43" spans="1:7" ht="13.5" customHeight="1">
      <c r="A43" s="51" t="s">
        <v>67</v>
      </c>
      <c r="B43" s="51"/>
      <c r="C43" s="51"/>
      <c r="D43" s="51"/>
      <c r="E43" s="51"/>
      <c r="F43" s="51"/>
      <c r="G43" s="51"/>
    </row>
    <row r="44" spans="1:7" ht="13.5" customHeight="1">
      <c r="A44" s="19"/>
      <c r="B44" s="40" t="s">
        <v>41</v>
      </c>
      <c r="C44" s="41">
        <v>5</v>
      </c>
      <c r="D44" s="40" t="s">
        <v>10</v>
      </c>
      <c r="E44" s="42">
        <f>1/(SQRT(C44-1))</f>
        <v>0.5</v>
      </c>
      <c r="F44" s="40" t="s">
        <v>0</v>
      </c>
      <c r="G44" s="43">
        <f>C44*0.2</f>
        <v>1</v>
      </c>
    </row>
    <row r="45" spans="1:7" ht="13.5" customHeight="1">
      <c r="A45" s="19"/>
      <c r="B45" s="37" t="s">
        <v>2</v>
      </c>
      <c r="C45" s="37" t="s">
        <v>4</v>
      </c>
      <c r="D45" s="37" t="s">
        <v>5</v>
      </c>
      <c r="E45" s="37" t="s">
        <v>3</v>
      </c>
      <c r="F45" s="38" t="s">
        <v>3</v>
      </c>
      <c r="G45" s="27">
        <v>32</v>
      </c>
    </row>
    <row r="46" spans="1:7" ht="13.5" customHeight="1">
      <c r="A46" s="19"/>
      <c r="B46" s="25">
        <f>IF(E44&gt;0.3,(C44*0.2)*E44,(C44*0.2)*0.3)</f>
        <v>0.5</v>
      </c>
      <c r="C46" s="26">
        <v>15</v>
      </c>
      <c r="D46" s="26">
        <f>C46*1.1</f>
        <v>16.5</v>
      </c>
      <c r="E46" s="27">
        <f>SQRT(4000*B46/1.5/PI())</f>
        <v>20.60129077457011</v>
      </c>
      <c r="F46" s="28" t="s">
        <v>62</v>
      </c>
      <c r="G46" s="29">
        <f>4000*B46/POWER(G45,2)/PI()</f>
        <v>0.6216989964527162</v>
      </c>
    </row>
    <row r="47" spans="1:7" ht="13.5" customHeight="1">
      <c r="A47" s="24"/>
      <c r="B47" s="30"/>
      <c r="C47" s="31"/>
      <c r="D47" s="31"/>
      <c r="E47" s="32"/>
      <c r="F47" s="52">
        <f>4*0.00023*POWER(4/PI(),1.75)*POWER(B46/1000,1.75)/POWER(G45/1000,4.75)</f>
        <v>0.02958800241812348</v>
      </c>
      <c r="G47" s="53">
        <f>POWER(0.23*G46/POWER(G45,1/3),0.5)</f>
        <v>0.21222457446991025</v>
      </c>
    </row>
    <row r="48" spans="1:7" ht="13.5" customHeight="1">
      <c r="A48" s="33" t="s">
        <v>68</v>
      </c>
      <c r="B48" s="49"/>
      <c r="C48" s="49"/>
      <c r="D48" s="49"/>
      <c r="E48" s="49"/>
      <c r="F48" s="49"/>
      <c r="G48" s="49"/>
    </row>
    <row r="49" spans="1:7" ht="13.5" customHeight="1">
      <c r="A49" s="19"/>
      <c r="B49" s="40" t="s">
        <v>41</v>
      </c>
      <c r="C49" s="41">
        <v>12</v>
      </c>
      <c r="D49" s="40" t="s">
        <v>10</v>
      </c>
      <c r="E49" s="42">
        <f>1/(SQRT(C49-1))</f>
        <v>0.30151134457776363</v>
      </c>
      <c r="F49" s="40" t="s">
        <v>0</v>
      </c>
      <c r="G49" s="43">
        <f>C49*0.2</f>
        <v>2.4000000000000004</v>
      </c>
    </row>
    <row r="50" spans="1:7" ht="13.5" customHeight="1">
      <c r="A50" s="19"/>
      <c r="B50" s="37" t="s">
        <v>2</v>
      </c>
      <c r="C50" s="37" t="s">
        <v>4</v>
      </c>
      <c r="D50" s="37" t="s">
        <v>5</v>
      </c>
      <c r="E50" s="37" t="s">
        <v>3</v>
      </c>
      <c r="F50" s="38" t="s">
        <v>3</v>
      </c>
      <c r="G50" s="27">
        <v>32</v>
      </c>
    </row>
    <row r="51" spans="1:7" ht="13.5" customHeight="1">
      <c r="A51" s="19"/>
      <c r="B51" s="25">
        <f>IF(E49&gt;0.3,(C49*0.2)*E49,(C49*0.2)*0.3)</f>
        <v>0.7236272269866328</v>
      </c>
      <c r="C51" s="26">
        <v>20</v>
      </c>
      <c r="D51" s="26">
        <f>C51*1.1</f>
        <v>22</v>
      </c>
      <c r="E51" s="27">
        <f>SQRT(4000*B51/1.5/PI())</f>
        <v>24.783741996806814</v>
      </c>
      <c r="F51" s="28" t="s">
        <v>62</v>
      </c>
      <c r="G51" s="29">
        <f>4000*B51/POWER(G50,2)/PI()</f>
        <v>0.899756641646903</v>
      </c>
    </row>
    <row r="52" spans="1:7" ht="13.5" customHeight="1">
      <c r="A52" s="24"/>
      <c r="B52" s="30"/>
      <c r="C52" s="31"/>
      <c r="D52" s="31"/>
      <c r="E52" s="32"/>
      <c r="F52" s="52">
        <f>4*0.00023*POWER(4/PI(),1.75)*POWER(B51/1000,1.75)/POWER(G50/1000,4.75)</f>
        <v>0.05650270132677058</v>
      </c>
      <c r="G52" s="53">
        <f>POWER(0.23*G51/POWER(G50,1/3),0.5)</f>
        <v>0.2553101723867166</v>
      </c>
    </row>
    <row r="53" spans="1:7" ht="13.5" customHeight="1">
      <c r="A53" s="33" t="s">
        <v>69</v>
      </c>
      <c r="B53" s="49"/>
      <c r="C53" s="49"/>
      <c r="D53" s="49"/>
      <c r="E53" s="49"/>
      <c r="F53" s="49"/>
      <c r="G53" s="49"/>
    </row>
    <row r="54" spans="1:7" ht="13.5" customHeight="1">
      <c r="A54" s="19"/>
      <c r="B54" s="40" t="s">
        <v>41</v>
      </c>
      <c r="C54" s="41">
        <v>4</v>
      </c>
      <c r="D54" s="40" t="s">
        <v>10</v>
      </c>
      <c r="E54" s="42">
        <f>1/(SQRT(C54-1))</f>
        <v>0.5773502691896258</v>
      </c>
      <c r="F54" s="40" t="s">
        <v>0</v>
      </c>
      <c r="G54" s="43">
        <f>C54*0.2</f>
        <v>0.8</v>
      </c>
    </row>
    <row r="55" spans="1:7" ht="13.5" customHeight="1">
      <c r="A55" s="19"/>
      <c r="B55" s="37" t="s">
        <v>2</v>
      </c>
      <c r="C55" s="37" t="s">
        <v>4</v>
      </c>
      <c r="D55" s="37" t="s">
        <v>5</v>
      </c>
      <c r="E55" s="37" t="s">
        <v>3</v>
      </c>
      <c r="F55" s="38" t="s">
        <v>3</v>
      </c>
      <c r="G55" s="27">
        <v>32</v>
      </c>
    </row>
    <row r="56" spans="1:7" ht="13.5" customHeight="1">
      <c r="A56" s="19"/>
      <c r="B56" s="25">
        <f>IF(E54&gt;0.3,(C54*0.2)*E54,(C54*0.2)*0.3)</f>
        <v>0.4618802153517007</v>
      </c>
      <c r="C56" s="26">
        <v>15</v>
      </c>
      <c r="D56" s="26">
        <f>C56*1.1</f>
        <v>16.5</v>
      </c>
      <c r="E56" s="27">
        <f>SQRT(4000*B56/1.5/PI())</f>
        <v>19.800406647618434</v>
      </c>
      <c r="F56" s="28" t="s">
        <v>62</v>
      </c>
      <c r="G56" s="29">
        <f>4000*B56/POWER(G55,2)/PI()</f>
        <v>0.5743009327310336</v>
      </c>
    </row>
    <row r="57" spans="1:7" ht="13.5" customHeight="1">
      <c r="A57" s="24"/>
      <c r="B57" s="30"/>
      <c r="C57" s="31"/>
      <c r="D57" s="31"/>
      <c r="E57" s="32"/>
      <c r="F57" s="52">
        <f>4*0.00023*POWER(4/PI(),1.75)*POWER(B56/1000,1.75)/POWER(G55/1000,4.75)</f>
        <v>0.025753989677694825</v>
      </c>
      <c r="G57" s="53">
        <f>POWER(0.23*G56/POWER(G55,1/3),0.5)</f>
        <v>0.20397425195847663</v>
      </c>
    </row>
    <row r="58" spans="1:7" ht="13.5" customHeight="1">
      <c r="A58" s="33" t="s">
        <v>34</v>
      </c>
      <c r="B58" s="34"/>
      <c r="C58" s="34"/>
      <c r="D58" s="34"/>
      <c r="E58" s="34"/>
      <c r="F58" s="34"/>
      <c r="G58" s="34"/>
    </row>
    <row r="59" spans="1:7" ht="13.5">
      <c r="A59" s="19"/>
      <c r="B59" s="8" t="s">
        <v>21</v>
      </c>
      <c r="C59" s="13">
        <f>G39</f>
        <v>1.8</v>
      </c>
      <c r="D59" s="10" t="s">
        <v>22</v>
      </c>
      <c r="E59" s="13">
        <f>G44</f>
        <v>1</v>
      </c>
      <c r="F59" s="10" t="s">
        <v>23</v>
      </c>
      <c r="G59" s="11">
        <v>0</v>
      </c>
    </row>
    <row r="60" spans="1:7" ht="13.5">
      <c r="A60" s="39"/>
      <c r="B60" s="8" t="s">
        <v>9</v>
      </c>
      <c r="C60" s="9">
        <f>C39+C44</f>
        <v>14</v>
      </c>
      <c r="D60" s="10" t="s">
        <v>10</v>
      </c>
      <c r="E60" s="12">
        <f>1/(SQRT(C60-1))</f>
        <v>0.2773500981126146</v>
      </c>
      <c r="F60" s="10" t="s">
        <v>0</v>
      </c>
      <c r="G60" s="13">
        <f>C59+E59+G59</f>
        <v>2.8</v>
      </c>
    </row>
    <row r="61" spans="1:7" ht="13.5">
      <c r="A61" s="39"/>
      <c r="B61" s="37" t="s">
        <v>2</v>
      </c>
      <c r="C61" s="37" t="s">
        <v>4</v>
      </c>
      <c r="D61" s="37" t="s">
        <v>5</v>
      </c>
      <c r="E61" s="37" t="s">
        <v>3</v>
      </c>
      <c r="F61" s="38" t="s">
        <v>3</v>
      </c>
      <c r="G61" s="27">
        <v>38</v>
      </c>
    </row>
    <row r="62" spans="1:7" ht="13.5">
      <c r="A62" s="39"/>
      <c r="B62" s="25">
        <f>IF(E60&gt;0.3,(C59+E59+G59)*E60,(C59+E59+G59)*0.3)</f>
        <v>0.84</v>
      </c>
      <c r="C62" s="26">
        <v>15</v>
      </c>
      <c r="D62" s="26">
        <f>C62*1.1</f>
        <v>16.5</v>
      </c>
      <c r="E62" s="27">
        <f>SQRT(4000*B62/1.5/PI())</f>
        <v>26.702324712498182</v>
      </c>
      <c r="F62" s="28" t="s">
        <v>70</v>
      </c>
      <c r="G62" s="29">
        <f>4000*B62/POWER(G61,2)/PI()</f>
        <v>0.7406656631423384</v>
      </c>
    </row>
    <row r="63" spans="1:7" ht="13.5">
      <c r="A63" s="39"/>
      <c r="B63" s="36"/>
      <c r="C63" s="31"/>
      <c r="D63" s="31"/>
      <c r="E63" s="32"/>
      <c r="F63" s="52">
        <f>4*0.00023*POWER(4/PI(),1.75)*POWER(B62/1000,1.75)/POWER(G61/1000,4.75)</f>
        <v>0.032426285460277184</v>
      </c>
      <c r="G63" s="53">
        <f>POWER(0.23*G62/POWER(G61,1/3),0.5)</f>
        <v>0.22510117275449856</v>
      </c>
    </row>
    <row r="64" spans="1:7" ht="13.5">
      <c r="A64" s="51" t="s">
        <v>35</v>
      </c>
      <c r="B64" s="51"/>
      <c r="C64" s="51"/>
      <c r="D64" s="51"/>
      <c r="E64" s="51"/>
      <c r="F64" s="51"/>
      <c r="G64" s="51"/>
    </row>
    <row r="65" spans="1:7" ht="13.5">
      <c r="A65" s="19"/>
      <c r="B65" s="8" t="s">
        <v>21</v>
      </c>
      <c r="C65" s="13">
        <f>G60</f>
        <v>2.8</v>
      </c>
      <c r="D65" s="10" t="s">
        <v>22</v>
      </c>
      <c r="E65" s="13">
        <f>G49</f>
        <v>2.4000000000000004</v>
      </c>
      <c r="F65" s="10" t="s">
        <v>23</v>
      </c>
      <c r="G65" s="11">
        <v>0</v>
      </c>
    </row>
    <row r="66" spans="1:7" ht="13.5">
      <c r="A66" s="39"/>
      <c r="B66" s="8" t="s">
        <v>9</v>
      </c>
      <c r="C66" s="9">
        <f>C60+C49</f>
        <v>26</v>
      </c>
      <c r="D66" s="10" t="s">
        <v>10</v>
      </c>
      <c r="E66" s="12">
        <f>1/(SQRT(C66-1))</f>
        <v>0.2</v>
      </c>
      <c r="F66" s="10" t="s">
        <v>0</v>
      </c>
      <c r="G66" s="20">
        <f>C65+E65+G65</f>
        <v>5.2</v>
      </c>
    </row>
    <row r="67" spans="1:7" ht="13.5">
      <c r="A67" s="39"/>
      <c r="B67" s="37" t="s">
        <v>2</v>
      </c>
      <c r="C67" s="37" t="s">
        <v>4</v>
      </c>
      <c r="D67" s="37" t="s">
        <v>5</v>
      </c>
      <c r="E67" s="37" t="s">
        <v>3</v>
      </c>
      <c r="F67" s="38" t="s">
        <v>3</v>
      </c>
      <c r="G67" s="27">
        <v>51</v>
      </c>
    </row>
    <row r="68" spans="1:7" ht="13.5">
      <c r="A68" s="39"/>
      <c r="B68" s="25">
        <f>IF(E66&gt;0.3,(C65+E65+G65)*E66,(C65+E65+G65)*0.3)</f>
        <v>1.56</v>
      </c>
      <c r="C68" s="26">
        <v>15</v>
      </c>
      <c r="D68" s="26">
        <f>C68*1.1</f>
        <v>16.5</v>
      </c>
      <c r="E68" s="27">
        <f>SQRT(4000*B68/1.5/PI())</f>
        <v>36.38913473173784</v>
      </c>
      <c r="F68" s="28" t="s">
        <v>60</v>
      </c>
      <c r="G68" s="29">
        <f>4000*B68/POWER(G67,2)/PI()</f>
        <v>0.7636500152967528</v>
      </c>
    </row>
    <row r="69" spans="1:7" ht="13.5">
      <c r="A69" s="39"/>
      <c r="B69" s="36"/>
      <c r="C69" s="31"/>
      <c r="D69" s="31"/>
      <c r="E69" s="32"/>
      <c r="F69" s="52">
        <f>4*0.00023*POWER(4/PI(),1.75)*POWER(B68/1000,1.75)/POWER(G67/1000,4.75)</f>
        <v>0.02368046606207769</v>
      </c>
      <c r="G69" s="53">
        <f>POWER(0.23*G68/POWER(G67,1/3),0.5)</f>
        <v>0.2176286515118268</v>
      </c>
    </row>
    <row r="70" spans="1:7" ht="13.5">
      <c r="A70" s="51" t="s">
        <v>36</v>
      </c>
      <c r="B70" s="51"/>
      <c r="C70" s="51"/>
      <c r="D70" s="51"/>
      <c r="E70" s="51"/>
      <c r="F70" s="51"/>
      <c r="G70" s="51"/>
    </row>
    <row r="71" spans="1:7" ht="13.5">
      <c r="A71" s="19"/>
      <c r="B71" s="8" t="s">
        <v>21</v>
      </c>
      <c r="C71" s="13">
        <f>G66</f>
        <v>5.2</v>
      </c>
      <c r="D71" s="10" t="s">
        <v>22</v>
      </c>
      <c r="E71" s="13">
        <f>G54</f>
        <v>0.8</v>
      </c>
      <c r="F71" s="10" t="s">
        <v>23</v>
      </c>
      <c r="G71" s="11">
        <v>0</v>
      </c>
    </row>
    <row r="72" spans="1:7" ht="13.5">
      <c r="A72" s="39"/>
      <c r="B72" s="8" t="s">
        <v>9</v>
      </c>
      <c r="C72" s="9">
        <f>C66+C54</f>
        <v>30</v>
      </c>
      <c r="D72" s="10" t="s">
        <v>10</v>
      </c>
      <c r="E72" s="12">
        <f>1/(SQRT(C72-1))</f>
        <v>0.18569533817705186</v>
      </c>
      <c r="F72" s="10" t="s">
        <v>0</v>
      </c>
      <c r="G72" s="20">
        <f>C71+E71+G71</f>
        <v>6</v>
      </c>
    </row>
    <row r="73" spans="1:7" ht="13.5">
      <c r="A73" s="39"/>
      <c r="B73" s="37" t="s">
        <v>2</v>
      </c>
      <c r="C73" s="37" t="s">
        <v>4</v>
      </c>
      <c r="D73" s="37" t="s">
        <v>5</v>
      </c>
      <c r="E73" s="37" t="s">
        <v>3</v>
      </c>
      <c r="F73" s="38" t="s">
        <v>3</v>
      </c>
      <c r="G73" s="27">
        <v>52</v>
      </c>
    </row>
    <row r="74" spans="1:7" ht="13.5">
      <c r="A74" s="39"/>
      <c r="B74" s="25">
        <f>IF(E72&gt;0.3,(C71+E71+G71)*E72,(C71+E71+G71)*0.3)</f>
        <v>1.7999999999999998</v>
      </c>
      <c r="C74" s="26">
        <v>15</v>
      </c>
      <c r="D74" s="26">
        <f>C74*1.1</f>
        <v>16.5</v>
      </c>
      <c r="E74" s="27">
        <f>SQRT(4000*B74/1.5/PI())</f>
        <v>39.08820095223359</v>
      </c>
      <c r="F74" s="28" t="s">
        <v>60</v>
      </c>
      <c r="G74" s="29">
        <f>4000*B74/POWER(G73,2)/PI()</f>
        <v>0.8475707028562474</v>
      </c>
    </row>
    <row r="75" spans="1:7" ht="13.5">
      <c r="A75" s="39"/>
      <c r="B75" s="36"/>
      <c r="C75" s="31"/>
      <c r="D75" s="31"/>
      <c r="E75" s="32"/>
      <c r="F75" s="52">
        <f>4*0.00023*POWER(4/PI(),1.75)*POWER(B74/1000,1.75)/POWER(G73/1000,4.75)</f>
        <v>0.02773904701313499</v>
      </c>
      <c r="G75" s="53">
        <f>POWER(0.23*G74/POWER(G73,1/3),0.5)</f>
        <v>0.22853426725260972</v>
      </c>
    </row>
    <row r="76" spans="1:7" ht="13.5">
      <c r="A76" s="50" t="s">
        <v>45</v>
      </c>
      <c r="B76" s="50"/>
      <c r="C76" s="50"/>
      <c r="D76" s="50"/>
      <c r="E76" s="50"/>
      <c r="F76" s="50"/>
      <c r="G76" s="50"/>
    </row>
    <row r="77" spans="1:7" ht="13.5">
      <c r="A77" s="33" t="s">
        <v>71</v>
      </c>
      <c r="B77" s="34"/>
      <c r="C77" s="34"/>
      <c r="D77" s="34"/>
      <c r="E77" s="34"/>
      <c r="F77" s="34"/>
      <c r="G77" s="34"/>
    </row>
    <row r="78" spans="1:7" ht="13.5">
      <c r="A78" s="19"/>
      <c r="B78" s="40" t="s">
        <v>41</v>
      </c>
      <c r="C78" s="41">
        <v>11</v>
      </c>
      <c r="D78" s="40" t="s">
        <v>10</v>
      </c>
      <c r="E78" s="42">
        <f>1/(SQRT(C78-1))</f>
        <v>0.31622776601683794</v>
      </c>
      <c r="F78" s="40" t="s">
        <v>0</v>
      </c>
      <c r="G78" s="43">
        <f>C78*0.2</f>
        <v>2.2</v>
      </c>
    </row>
    <row r="79" spans="1:7" ht="13.5">
      <c r="A79" s="19"/>
      <c r="B79" s="37" t="s">
        <v>2</v>
      </c>
      <c r="C79" s="37" t="s">
        <v>4</v>
      </c>
      <c r="D79" s="37" t="s">
        <v>5</v>
      </c>
      <c r="E79" s="37" t="s">
        <v>3</v>
      </c>
      <c r="F79" s="38" t="s">
        <v>3</v>
      </c>
      <c r="G79" s="27">
        <v>32</v>
      </c>
    </row>
    <row r="80" spans="1:7" ht="13.5">
      <c r="A80" s="19"/>
      <c r="B80" s="25">
        <f>IF(E78&gt;0.3,(C78*0.2)*E78,(C78*0.2)*0.3)</f>
        <v>0.6957010852370435</v>
      </c>
      <c r="C80" s="26">
        <v>40</v>
      </c>
      <c r="D80" s="26">
        <f>C80*1.1</f>
        <v>44</v>
      </c>
      <c r="E80" s="27">
        <f>SQRT(4000*B80/1.5/PI())</f>
        <v>24.300811139259967</v>
      </c>
      <c r="F80" s="28" t="s">
        <v>62</v>
      </c>
      <c r="G80" s="29">
        <f>4000*B80/POWER(G79,2)/PI()</f>
        <v>0.865033333045871</v>
      </c>
    </row>
    <row r="81" spans="1:7" ht="13.5">
      <c r="A81" s="24"/>
      <c r="B81" s="30"/>
      <c r="C81" s="31"/>
      <c r="D81" s="31"/>
      <c r="E81" s="32"/>
      <c r="F81" s="52">
        <f>4*0.00023*POWER(4/PI(),1.75)*POWER(B80/1000,1.75)/POWER(G79/1000,4.75)</f>
        <v>0.05274214997803152</v>
      </c>
      <c r="G81" s="53">
        <f>POWER(0.23*G80/POWER(G79,1/3),0.5)</f>
        <v>0.2503352513071219</v>
      </c>
    </row>
    <row r="82" spans="1:7" ht="13.5">
      <c r="A82" s="33" t="s">
        <v>72</v>
      </c>
      <c r="B82" s="49"/>
      <c r="C82" s="49"/>
      <c r="D82" s="49"/>
      <c r="E82" s="49"/>
      <c r="F82" s="49"/>
      <c r="G82" s="49"/>
    </row>
    <row r="83" spans="1:7" ht="13.5">
      <c r="A83" s="19"/>
      <c r="B83" s="40" t="s">
        <v>41</v>
      </c>
      <c r="C83" s="41">
        <v>13</v>
      </c>
      <c r="D83" s="40" t="s">
        <v>10</v>
      </c>
      <c r="E83" s="42">
        <f>1/(SQRT(C83-1))</f>
        <v>0.2886751345948129</v>
      </c>
      <c r="F83" s="40" t="s">
        <v>0</v>
      </c>
      <c r="G83" s="43">
        <f>C83*0.2</f>
        <v>2.6</v>
      </c>
    </row>
    <row r="84" spans="1:7" ht="13.5">
      <c r="A84" s="19"/>
      <c r="B84" s="37" t="s">
        <v>2</v>
      </c>
      <c r="C84" s="37" t="s">
        <v>4</v>
      </c>
      <c r="D84" s="37" t="s">
        <v>5</v>
      </c>
      <c r="E84" s="37" t="s">
        <v>3</v>
      </c>
      <c r="F84" s="38" t="s">
        <v>3</v>
      </c>
      <c r="G84" s="27">
        <v>32</v>
      </c>
    </row>
    <row r="85" spans="1:7" ht="13.5">
      <c r="A85" s="19"/>
      <c r="B85" s="25">
        <f>IF(E83&gt;0.3,(C83*0.2)*E83,(C83*0.2)*0.3)</f>
        <v>0.78</v>
      </c>
      <c r="C85" s="26">
        <v>25</v>
      </c>
      <c r="D85" s="26">
        <f>C85*1.1</f>
        <v>27.500000000000004</v>
      </c>
      <c r="E85" s="27">
        <f>SQRT(4000*B85/1.5/PI())</f>
        <v>25.731003930322746</v>
      </c>
      <c r="F85" s="28" t="s">
        <v>62</v>
      </c>
      <c r="G85" s="29">
        <f>4000*B85/POWER(G84,2)/PI()</f>
        <v>0.9698504344662372</v>
      </c>
    </row>
    <row r="86" spans="1:7" ht="13.5">
      <c r="A86" s="24"/>
      <c r="B86" s="30"/>
      <c r="C86" s="31"/>
      <c r="D86" s="31"/>
      <c r="E86" s="32"/>
      <c r="F86" s="52">
        <f>4*0.00023*POWER(4/PI(),1.75)*POWER(B85/1000,1.75)/POWER(G84/1000,4.75)</f>
        <v>0.06442934149713575</v>
      </c>
      <c r="G86" s="53">
        <f>POWER(0.23*G85/POWER(G84,1/3),0.5)</f>
        <v>0.26506840855510827</v>
      </c>
    </row>
    <row r="87" spans="1:7" ht="13.5">
      <c r="A87" s="33" t="s">
        <v>24</v>
      </c>
      <c r="B87" s="34"/>
      <c r="C87" s="34"/>
      <c r="D87" s="34"/>
      <c r="E87" s="34"/>
      <c r="F87" s="34"/>
      <c r="G87" s="34"/>
    </row>
    <row r="88" spans="1:7" ht="13.5">
      <c r="A88" s="19"/>
      <c r="B88" s="8" t="s">
        <v>21</v>
      </c>
      <c r="C88" s="13">
        <f>G78</f>
        <v>2.2</v>
      </c>
      <c r="D88" s="10" t="s">
        <v>22</v>
      </c>
      <c r="E88" s="13">
        <f>G83</f>
        <v>2.6</v>
      </c>
      <c r="F88" s="10" t="s">
        <v>23</v>
      </c>
      <c r="G88" s="11">
        <v>0</v>
      </c>
    </row>
    <row r="89" spans="1:7" ht="13.5">
      <c r="A89" s="39"/>
      <c r="B89" s="8" t="s">
        <v>9</v>
      </c>
      <c r="C89" s="9">
        <f>C78+C83</f>
        <v>24</v>
      </c>
      <c r="D89" s="10" t="s">
        <v>10</v>
      </c>
      <c r="E89" s="12">
        <f>1/(SQRT(C89-1))</f>
        <v>0.20851441405707477</v>
      </c>
      <c r="F89" s="10" t="s">
        <v>0</v>
      </c>
      <c r="G89" s="13">
        <f>C88+E88+G88</f>
        <v>4.800000000000001</v>
      </c>
    </row>
    <row r="90" spans="1:7" ht="13.5">
      <c r="A90" s="39"/>
      <c r="B90" s="37" t="s">
        <v>2</v>
      </c>
      <c r="C90" s="37" t="s">
        <v>4</v>
      </c>
      <c r="D90" s="37" t="s">
        <v>5</v>
      </c>
      <c r="E90" s="37" t="s">
        <v>3</v>
      </c>
      <c r="F90" s="38" t="s">
        <v>3</v>
      </c>
      <c r="G90" s="27">
        <v>52</v>
      </c>
    </row>
    <row r="91" spans="1:7" ht="13.5">
      <c r="A91" s="39"/>
      <c r="B91" s="25">
        <f>IF(E89&gt;0.3,(C88+E88+G88)*E89,(C88+E88+G88)*0.3)</f>
        <v>1.4400000000000002</v>
      </c>
      <c r="C91" s="26">
        <v>25</v>
      </c>
      <c r="D91" s="26">
        <f>C91*1.1</f>
        <v>27.500000000000004</v>
      </c>
      <c r="E91" s="27">
        <f>SQRT(4000*B91/1.5/PI())</f>
        <v>34.961549778946534</v>
      </c>
      <c r="F91" s="28" t="s">
        <v>60</v>
      </c>
      <c r="G91" s="29">
        <f>4000*B91/POWER(G90,2)/PI()</f>
        <v>0.678056562284998</v>
      </c>
    </row>
    <row r="92" spans="1:7" ht="13.5">
      <c r="A92" s="39"/>
      <c r="B92" s="36"/>
      <c r="C92" s="31"/>
      <c r="D92" s="31"/>
      <c r="E92" s="32"/>
      <c r="F92" s="52">
        <f>4*0.00023*POWER(4/PI(),1.75)*POWER(B91/1000,1.75)/POWER(G90/1000,4.75)</f>
        <v>0.018771501559626078</v>
      </c>
      <c r="G92" s="53">
        <f>POWER(0.23*G91/POWER(G90,1/3),0.5)</f>
        <v>0.2044072627059758</v>
      </c>
    </row>
    <row r="93" spans="1:7" ht="15">
      <c r="A93" s="60" t="s">
        <v>49</v>
      </c>
      <c r="B93" s="60"/>
      <c r="C93" s="60"/>
      <c r="D93" s="60"/>
      <c r="E93" s="60"/>
      <c r="F93" s="60"/>
      <c r="G93" s="60"/>
    </row>
    <row r="94" spans="1:7" ht="13.5">
      <c r="A94" s="51" t="s">
        <v>50</v>
      </c>
      <c r="B94" s="51"/>
      <c r="C94" s="51"/>
      <c r="D94" s="51"/>
      <c r="E94" s="51"/>
      <c r="F94" s="51"/>
      <c r="G94" s="51"/>
    </row>
    <row r="95" spans="1:7" ht="13.5">
      <c r="A95" s="19"/>
      <c r="B95" s="8" t="s">
        <v>21</v>
      </c>
      <c r="C95" s="13">
        <f>G33</f>
        <v>2.8000000000000003</v>
      </c>
      <c r="D95" s="10" t="s">
        <v>22</v>
      </c>
      <c r="E95" s="13">
        <f>G72</f>
        <v>6</v>
      </c>
      <c r="F95" s="10" t="s">
        <v>23</v>
      </c>
      <c r="G95" s="11">
        <v>0</v>
      </c>
    </row>
    <row r="96" spans="1:7" ht="13.5">
      <c r="A96" s="39"/>
      <c r="B96" s="8" t="s">
        <v>9</v>
      </c>
      <c r="C96" s="9">
        <f>C33+C72</f>
        <v>44</v>
      </c>
      <c r="D96" s="10" t="s">
        <v>10</v>
      </c>
      <c r="E96" s="12">
        <f>1/(SQRT(C96-1))</f>
        <v>0.15249857033260467</v>
      </c>
      <c r="F96" s="10" t="s">
        <v>0</v>
      </c>
      <c r="G96" s="44">
        <f>C95+E95+G95</f>
        <v>8.8</v>
      </c>
    </row>
    <row r="97" spans="1:7" ht="13.5">
      <c r="A97" s="39"/>
      <c r="B97" s="37" t="s">
        <v>2</v>
      </c>
      <c r="C97" s="37" t="s">
        <v>4</v>
      </c>
      <c r="D97" s="37" t="s">
        <v>5</v>
      </c>
      <c r="E97" s="37" t="s">
        <v>3</v>
      </c>
      <c r="F97" s="38" t="s">
        <v>3</v>
      </c>
      <c r="G97" s="27">
        <v>64</v>
      </c>
    </row>
    <row r="98" spans="1:7" ht="13.5">
      <c r="A98" s="39"/>
      <c r="B98" s="25">
        <f>IF(E96&gt;0.3,(C95+E95+G95)*E96,(C95+E95+G95)*0.3)</f>
        <v>2.64</v>
      </c>
      <c r="C98" s="26">
        <v>5</v>
      </c>
      <c r="D98" s="26">
        <f>C98*1.1</f>
        <v>5.5</v>
      </c>
      <c r="E98" s="27">
        <f>SQRT(4000*B98/1.5/PI())</f>
        <v>47.33816218162558</v>
      </c>
      <c r="F98" s="28" t="s">
        <v>58</v>
      </c>
      <c r="G98" s="29">
        <f>4000*B98/POWER(G97,2)/PI()</f>
        <v>0.8206426753175854</v>
      </c>
    </row>
    <row r="99" spans="1:7" ht="13.5">
      <c r="A99" s="39"/>
      <c r="B99" s="36"/>
      <c r="C99" s="31"/>
      <c r="D99" s="31"/>
      <c r="E99" s="32"/>
      <c r="F99" s="52">
        <f>4*0.00023*POWER(4/PI(),1.75)*POWER(B98/1000,1.75)/POWER(G97/1000,4.75)</f>
        <v>0.02022239227278877</v>
      </c>
      <c r="G99" s="53">
        <f>POWER(0.23*G98/POWER(G97,1/3),0.5)</f>
        <v>0.21722558281832546</v>
      </c>
    </row>
    <row r="100" spans="1:7" ht="13.5">
      <c r="A100" s="51" t="s">
        <v>51</v>
      </c>
      <c r="B100" s="51"/>
      <c r="C100" s="51"/>
      <c r="D100" s="51"/>
      <c r="E100" s="51"/>
      <c r="F100" s="51"/>
      <c r="G100" s="51"/>
    </row>
    <row r="101" spans="1:7" ht="13.5">
      <c r="A101" s="19"/>
      <c r="B101" s="8" t="s">
        <v>21</v>
      </c>
      <c r="C101" s="13">
        <f>C95</f>
        <v>2.8000000000000003</v>
      </c>
      <c r="D101" s="10" t="s">
        <v>22</v>
      </c>
      <c r="E101" s="13">
        <f>E95</f>
        <v>6</v>
      </c>
      <c r="F101" s="10" t="s">
        <v>23</v>
      </c>
      <c r="G101" s="44">
        <f>G89</f>
        <v>4.800000000000001</v>
      </c>
    </row>
    <row r="102" spans="1:7" ht="13.5">
      <c r="A102" s="39"/>
      <c r="B102" s="8" t="s">
        <v>9</v>
      </c>
      <c r="C102" s="9">
        <f>C96+C89</f>
        <v>68</v>
      </c>
      <c r="D102" s="10" t="s">
        <v>10</v>
      </c>
      <c r="E102" s="12">
        <f>1/(SQRT(C102-1))</f>
        <v>0.12216944435630522</v>
      </c>
      <c r="F102" s="10" t="s">
        <v>0</v>
      </c>
      <c r="G102" s="44">
        <f>C101+E101+G101</f>
        <v>13.600000000000001</v>
      </c>
    </row>
    <row r="103" spans="1:7" ht="13.5">
      <c r="A103" s="39"/>
      <c r="B103" s="37" t="s">
        <v>2</v>
      </c>
      <c r="C103" s="37" t="s">
        <v>4</v>
      </c>
      <c r="D103" s="37" t="s">
        <v>5</v>
      </c>
      <c r="E103" s="37" t="s">
        <v>3</v>
      </c>
      <c r="F103" s="38" t="s">
        <v>3</v>
      </c>
      <c r="G103" s="27">
        <v>64</v>
      </c>
    </row>
    <row r="104" spans="1:7" ht="13.5">
      <c r="A104" s="39"/>
      <c r="B104" s="25">
        <f>IF(E102&gt;0.3,(C101+E101+G101)*E102,(C101+E101+G101)*0.3)</f>
        <v>4.08</v>
      </c>
      <c r="C104" s="26">
        <v>60</v>
      </c>
      <c r="D104" s="26">
        <f>C104*1.1</f>
        <v>66</v>
      </c>
      <c r="E104" s="27">
        <f>SQRT(4000*B104/1.5/PI())</f>
        <v>58.84905744087702</v>
      </c>
      <c r="F104" s="28" t="s">
        <v>58</v>
      </c>
      <c r="G104" s="29">
        <f>4000*B104/POWER(G103,2)/PI()</f>
        <v>1.268265952763541</v>
      </c>
    </row>
    <row r="105" spans="1:7" ht="13.5">
      <c r="A105" s="39"/>
      <c r="B105" s="36"/>
      <c r="C105" s="31"/>
      <c r="D105" s="31"/>
      <c r="E105" s="32"/>
      <c r="F105" s="52">
        <f>4*0.00023*POWER(4/PI(),1.75)*POWER(B104/1000,1.75)/POWER(G103/1000,4.75)</f>
        <v>0.04331925149611157</v>
      </c>
      <c r="G105" s="53">
        <f>POWER(0.23*G104/POWER(G103,1/3),0.5)</f>
        <v>0.2700468335009756</v>
      </c>
    </row>
  </sheetData>
  <sheetProtection/>
  <mergeCells count="36">
    <mergeCell ref="F92:G92"/>
    <mergeCell ref="A93:G93"/>
    <mergeCell ref="A94:G94"/>
    <mergeCell ref="F99:G99"/>
    <mergeCell ref="A100:G100"/>
    <mergeCell ref="F105:G105"/>
    <mergeCell ref="F69:G69"/>
    <mergeCell ref="A70:G70"/>
    <mergeCell ref="F75:G75"/>
    <mergeCell ref="A76:G76"/>
    <mergeCell ref="F81:G81"/>
    <mergeCell ref="F86:G86"/>
    <mergeCell ref="A43:G43"/>
    <mergeCell ref="F47:G47"/>
    <mergeCell ref="F52:G52"/>
    <mergeCell ref="F57:G57"/>
    <mergeCell ref="F63:G63"/>
    <mergeCell ref="A64:G64"/>
    <mergeCell ref="F30:G30"/>
    <mergeCell ref="A31:G31"/>
    <mergeCell ref="F36:G36"/>
    <mergeCell ref="A37:G37"/>
    <mergeCell ref="A38:G38"/>
    <mergeCell ref="F42:G42"/>
    <mergeCell ref="F7:G7"/>
    <mergeCell ref="A9:G9"/>
    <mergeCell ref="A10:G10"/>
    <mergeCell ref="F14:G14"/>
    <mergeCell ref="F19:G19"/>
    <mergeCell ref="F24:G24"/>
    <mergeCell ref="A1:G1"/>
    <mergeCell ref="F2:G2"/>
    <mergeCell ref="F3:G3"/>
    <mergeCell ref="F4:G4"/>
    <mergeCell ref="F5:G5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6" r:id="rId1"/>
  <headerFooter>
    <oddHeader>&amp;CLINIA DE AGUA CALIENTE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"/>
  <sheetViews>
    <sheetView view="pageLayout" workbookViewId="0" topLeftCell="A1">
      <selection activeCell="H6" sqref="H6"/>
    </sheetView>
  </sheetViews>
  <sheetFormatPr defaultColWidth="10.28125" defaultRowHeight="12.75"/>
  <cols>
    <col min="1" max="7" width="10.28125" style="0" customWidth="1"/>
  </cols>
  <sheetData>
    <row r="1" spans="1:7" ht="13.5" customHeight="1">
      <c r="A1" s="50" t="s">
        <v>61</v>
      </c>
      <c r="B1" s="50"/>
      <c r="C1" s="50"/>
      <c r="D1" s="50"/>
      <c r="E1" s="50"/>
      <c r="F1" s="50"/>
      <c r="G1" s="50"/>
    </row>
    <row r="2" spans="2:7" ht="13.5" customHeight="1">
      <c r="B2" s="45" t="s">
        <v>54</v>
      </c>
      <c r="F2" s="54">
        <v>30</v>
      </c>
      <c r="G2" s="55"/>
    </row>
    <row r="3" spans="2:7" ht="13.5" customHeight="1">
      <c r="B3" s="45" t="s">
        <v>55</v>
      </c>
      <c r="F3" s="54">
        <v>10</v>
      </c>
      <c r="G3" s="55"/>
    </row>
    <row r="4" spans="2:7" ht="13.5" customHeight="1">
      <c r="B4" s="45" t="s">
        <v>52</v>
      </c>
      <c r="E4" s="26">
        <v>10</v>
      </c>
      <c r="F4" s="54">
        <f>E4</f>
        <v>10</v>
      </c>
      <c r="G4" s="55"/>
    </row>
    <row r="5" spans="2:7" ht="13.5" customHeight="1">
      <c r="B5" s="45" t="s">
        <v>53</v>
      </c>
      <c r="E5" s="26">
        <v>150</v>
      </c>
      <c r="F5" s="56">
        <f>E5*1.1</f>
        <v>165</v>
      </c>
      <c r="G5" s="57"/>
    </row>
    <row r="6" spans="2:7" ht="13.5" customHeight="1">
      <c r="B6" s="45" t="s">
        <v>56</v>
      </c>
      <c r="C6" s="46"/>
      <c r="F6" s="54">
        <f>F2-F3-F4</f>
        <v>10</v>
      </c>
      <c r="G6" s="55"/>
    </row>
    <row r="7" spans="2:7" ht="13.5" customHeight="1">
      <c r="B7" s="45" t="s">
        <v>57</v>
      </c>
      <c r="C7" s="46"/>
      <c r="F7" s="58">
        <f>F6/F5</f>
        <v>0.06060606060606061</v>
      </c>
      <c r="G7" s="59"/>
    </row>
    <row r="8" spans="2:7" ht="13.5" customHeight="1">
      <c r="B8" s="45"/>
      <c r="C8" s="46"/>
      <c r="F8" s="48"/>
      <c r="G8" s="48"/>
    </row>
    <row r="9" spans="1:7" ht="13.5" customHeight="1">
      <c r="A9" s="51" t="s">
        <v>85</v>
      </c>
      <c r="B9" s="51"/>
      <c r="C9" s="51"/>
      <c r="D9" s="51"/>
      <c r="E9" s="51"/>
      <c r="F9" s="51"/>
      <c r="G9" s="51"/>
    </row>
    <row r="10" spans="1:7" ht="13.5" customHeight="1">
      <c r="A10" s="39"/>
      <c r="B10" s="8" t="s">
        <v>9</v>
      </c>
      <c r="C10" s="9">
        <v>2</v>
      </c>
      <c r="D10" s="10" t="s">
        <v>10</v>
      </c>
      <c r="E10" s="12">
        <f>1/(SQRT(C10-1))</f>
        <v>1</v>
      </c>
      <c r="F10" s="10" t="s">
        <v>0</v>
      </c>
      <c r="G10" s="20">
        <v>2.8</v>
      </c>
    </row>
    <row r="11" spans="1:7" s="3" customFormat="1" ht="13.5" customHeight="1">
      <c r="A11" s="39"/>
      <c r="B11" s="37" t="s">
        <v>2</v>
      </c>
      <c r="C11" s="37" t="s">
        <v>4</v>
      </c>
      <c r="D11" s="37" t="s">
        <v>5</v>
      </c>
      <c r="E11" s="37" t="s">
        <v>3</v>
      </c>
      <c r="F11" s="38" t="s">
        <v>3</v>
      </c>
      <c r="G11" s="27">
        <v>25</v>
      </c>
    </row>
    <row r="12" spans="1:7" ht="13.5" customHeight="1">
      <c r="A12" s="39"/>
      <c r="B12" s="25">
        <f>IF(E10&gt;0.3,(G10*0.1)*E10,(G10*0.1)*0.3)</f>
        <v>0.27999999999999997</v>
      </c>
      <c r="C12" s="26">
        <v>75</v>
      </c>
      <c r="D12" s="26">
        <f>C12*1.1</f>
        <v>82.5</v>
      </c>
      <c r="E12" s="27">
        <f>SQRT(4000*B12/1.5/PI())</f>
        <v>15.41659436074962</v>
      </c>
      <c r="F12" s="61" t="s">
        <v>14</v>
      </c>
      <c r="G12" s="29">
        <f>4000*B12/POWER(G11,2)/PI()</f>
        <v>0.5704113160413528</v>
      </c>
    </row>
    <row r="13" spans="1:7" ht="13.5" customHeight="1">
      <c r="A13" s="39"/>
      <c r="B13" s="36"/>
      <c r="C13" s="31"/>
      <c r="D13" s="31"/>
      <c r="E13" s="32"/>
      <c r="F13" s="52">
        <f>4*0.00023*POWER(4/PI(),1.75)*POWER(B12/1000,1.75)/POWER(G11/1000,4.75)</f>
        <v>0.03464910719528846</v>
      </c>
      <c r="G13" s="53">
        <f>POWER(0.23*G12/POWER(G11,1/3),0.5)</f>
        <v>0.2118204970879211</v>
      </c>
    </row>
    <row r="14" spans="1:7" ht="13.5">
      <c r="A14" s="51" t="s">
        <v>84</v>
      </c>
      <c r="B14" s="51"/>
      <c r="C14" s="51"/>
      <c r="D14" s="51"/>
      <c r="E14" s="51"/>
      <c r="F14" s="51"/>
      <c r="G14" s="51"/>
    </row>
    <row r="15" spans="1:7" ht="13.5">
      <c r="A15" s="39"/>
      <c r="B15" s="8" t="s">
        <v>9</v>
      </c>
      <c r="C15" s="9">
        <v>2</v>
      </c>
      <c r="D15" s="10" t="s">
        <v>10</v>
      </c>
      <c r="E15" s="12">
        <f>1/(SQRT(C15-1))</f>
        <v>1</v>
      </c>
      <c r="F15" s="10" t="s">
        <v>0</v>
      </c>
      <c r="G15" s="20">
        <v>6</v>
      </c>
    </row>
    <row r="16" spans="1:7" ht="13.5">
      <c r="A16" s="39"/>
      <c r="B16" s="37" t="s">
        <v>2</v>
      </c>
      <c r="C16" s="37" t="s">
        <v>4</v>
      </c>
      <c r="D16" s="37" t="s">
        <v>5</v>
      </c>
      <c r="E16" s="37" t="s">
        <v>3</v>
      </c>
      <c r="F16" s="38" t="s">
        <v>3</v>
      </c>
      <c r="G16" s="27">
        <v>32</v>
      </c>
    </row>
    <row r="17" spans="1:7" ht="13.5">
      <c r="A17" s="39"/>
      <c r="B17" s="25">
        <f>IF(E15&gt;0.3,(G15*0.1)*E15,(G15*0.1)*0.3)</f>
        <v>0.6000000000000001</v>
      </c>
      <c r="C17" s="26">
        <v>45</v>
      </c>
      <c r="D17" s="26">
        <f>C17*1.1</f>
        <v>49.50000000000001</v>
      </c>
      <c r="E17" s="27">
        <f>SQRT(4000*B17/1.5/PI())</f>
        <v>22.567583341910254</v>
      </c>
      <c r="F17" s="28" t="s">
        <v>62</v>
      </c>
      <c r="G17" s="29">
        <f>4000*B17/POWER(G16,2)/PI()</f>
        <v>0.7460387957432596</v>
      </c>
    </row>
    <row r="18" spans="1:7" ht="13.5">
      <c r="A18" s="39"/>
      <c r="B18" s="36"/>
      <c r="C18" s="31"/>
      <c r="D18" s="31"/>
      <c r="E18" s="32"/>
      <c r="F18" s="52">
        <f>4*0.00023*POWER(4/PI(),1.75)*POWER(B17/1000,1.75)/POWER(G16/1000,4.75)</f>
        <v>0.04070828685041488</v>
      </c>
      <c r="G18" s="53">
        <f>POWER(0.23*G17/POWER(G16,1/3),0.5)</f>
        <v>0.23248037338820968</v>
      </c>
    </row>
    <row r="19" spans="1:7" ht="13.5">
      <c r="A19" s="33" t="s">
        <v>83</v>
      </c>
      <c r="B19" s="34"/>
      <c r="C19" s="34"/>
      <c r="D19" s="34"/>
      <c r="E19" s="34"/>
      <c r="F19" s="34"/>
      <c r="G19" s="34"/>
    </row>
    <row r="20" spans="1:7" ht="13.5">
      <c r="A20" s="39"/>
      <c r="B20" s="8" t="s">
        <v>9</v>
      </c>
      <c r="C20" s="9">
        <v>2</v>
      </c>
      <c r="D20" s="10" t="s">
        <v>10</v>
      </c>
      <c r="E20" s="12">
        <f>1/(SQRT(C20-1))</f>
        <v>1</v>
      </c>
      <c r="F20" s="10" t="s">
        <v>0</v>
      </c>
      <c r="G20" s="13">
        <v>4.8</v>
      </c>
    </row>
    <row r="21" spans="1:7" ht="13.5">
      <c r="A21" s="39"/>
      <c r="B21" s="37" t="s">
        <v>2</v>
      </c>
      <c r="C21" s="37" t="s">
        <v>4</v>
      </c>
      <c r="D21" s="37" t="s">
        <v>5</v>
      </c>
      <c r="E21" s="37" t="s">
        <v>3</v>
      </c>
      <c r="F21" s="38" t="s">
        <v>3</v>
      </c>
      <c r="G21" s="27">
        <v>32</v>
      </c>
    </row>
    <row r="22" spans="1:7" ht="13.5">
      <c r="A22" s="39"/>
      <c r="B22" s="25">
        <f>IF(E20&gt;0.3,(G20*0.1)*E20,(G20*0.1)*0.3)</f>
        <v>0.48</v>
      </c>
      <c r="C22" s="26">
        <v>45</v>
      </c>
      <c r="D22" s="26">
        <f>C22*1.1</f>
        <v>49.50000000000001</v>
      </c>
      <c r="E22" s="27">
        <f>SQRT(4000*B22/1.5/PI())</f>
        <v>20.185060176161283</v>
      </c>
      <c r="F22" s="28" t="s">
        <v>62</v>
      </c>
      <c r="G22" s="29">
        <f>4000*B22/POWER(G21,2)/PI()</f>
        <v>0.5968310365946076</v>
      </c>
    </row>
    <row r="23" spans="1:7" ht="13.5">
      <c r="A23" s="39"/>
      <c r="B23" s="36"/>
      <c r="C23" s="31"/>
      <c r="D23" s="31"/>
      <c r="E23" s="32"/>
      <c r="F23" s="52">
        <f>4*0.00023*POWER(4/PI(),1.75)*POWER(B22/1000,1.75)/POWER(G21/1000,4.75)</f>
        <v>0.027548014527695407</v>
      </c>
      <c r="G23" s="53">
        <f>POWER(0.23*G22/POWER(G21,1/3),0.5)</f>
        <v>0.20793676733222796</v>
      </c>
    </row>
    <row r="24" spans="1:7" ht="13.5">
      <c r="A24" s="51" t="s">
        <v>50</v>
      </c>
      <c r="B24" s="51"/>
      <c r="C24" s="51"/>
      <c r="D24" s="51"/>
      <c r="E24" s="51"/>
      <c r="F24" s="51"/>
      <c r="G24" s="51"/>
    </row>
    <row r="25" spans="1:7" ht="13.5">
      <c r="A25" s="19"/>
      <c r="B25" s="8" t="s">
        <v>21</v>
      </c>
      <c r="C25" s="13">
        <v>2</v>
      </c>
      <c r="D25" s="10" t="s">
        <v>22</v>
      </c>
      <c r="E25" s="13">
        <f>G15</f>
        <v>6</v>
      </c>
      <c r="F25" s="10" t="s">
        <v>23</v>
      </c>
      <c r="G25" s="11">
        <v>0</v>
      </c>
    </row>
    <row r="26" spans="1:7" ht="13.5">
      <c r="A26" s="39"/>
      <c r="B26" s="8" t="s">
        <v>9</v>
      </c>
      <c r="C26" s="9">
        <f>C10+C15</f>
        <v>4</v>
      </c>
      <c r="D26" s="10" t="s">
        <v>10</v>
      </c>
      <c r="E26" s="12">
        <f>1/(SQRT(C26-1))</f>
        <v>0.5773502691896258</v>
      </c>
      <c r="F26" s="10" t="s">
        <v>0</v>
      </c>
      <c r="G26" s="44">
        <f>C25+E25+G25</f>
        <v>8</v>
      </c>
    </row>
    <row r="27" spans="1:7" ht="13.5">
      <c r="A27" s="39"/>
      <c r="B27" s="37" t="s">
        <v>2</v>
      </c>
      <c r="C27" s="37" t="s">
        <v>4</v>
      </c>
      <c r="D27" s="37" t="s">
        <v>5</v>
      </c>
      <c r="E27" s="37" t="s">
        <v>3</v>
      </c>
      <c r="F27" s="38" t="s">
        <v>3</v>
      </c>
      <c r="G27" s="27">
        <v>32</v>
      </c>
    </row>
    <row r="28" spans="1:7" ht="13.5">
      <c r="A28" s="39"/>
      <c r="B28" s="25">
        <f>IF(E26&gt;0.3,(G26*0.1)*E26,(G26*0.1)*0.3)</f>
        <v>0.4618802153517007</v>
      </c>
      <c r="C28" s="26">
        <v>5</v>
      </c>
      <c r="D28" s="26">
        <f>C28*1.1</f>
        <v>5.5</v>
      </c>
      <c r="E28" s="27">
        <f>SQRT(4000*B28/1.5/PI())</f>
        <v>19.800406647618434</v>
      </c>
      <c r="F28" s="28" t="s">
        <v>62</v>
      </c>
      <c r="G28" s="29">
        <f>4000*B28/POWER(G27,2)/PI()</f>
        <v>0.5743009327310336</v>
      </c>
    </row>
    <row r="29" spans="1:7" ht="13.5">
      <c r="A29" s="39"/>
      <c r="B29" s="36"/>
      <c r="C29" s="31"/>
      <c r="D29" s="31"/>
      <c r="E29" s="32"/>
      <c r="F29" s="52">
        <f>4*0.00023*POWER(4/PI(),1.75)*POWER(B28/1000,1.75)/POWER(G27/1000,4.75)</f>
        <v>0.025753989677694825</v>
      </c>
      <c r="G29" s="53">
        <f>POWER(0.23*G28/POWER(G27,1/3),0.5)</f>
        <v>0.20397425195847663</v>
      </c>
    </row>
    <row r="30" spans="1:7" ht="13.5">
      <c r="A30" s="51" t="s">
        <v>51</v>
      </c>
      <c r="B30" s="51"/>
      <c r="C30" s="51"/>
      <c r="D30" s="51"/>
      <c r="E30" s="51"/>
      <c r="F30" s="51"/>
      <c r="G30" s="51"/>
    </row>
    <row r="31" spans="1:7" ht="13.5">
      <c r="A31" s="19"/>
      <c r="B31" s="8" t="s">
        <v>21</v>
      </c>
      <c r="C31" s="13">
        <v>3</v>
      </c>
      <c r="D31" s="10" t="s">
        <v>22</v>
      </c>
      <c r="E31" s="13">
        <f>E25</f>
        <v>6</v>
      </c>
      <c r="F31" s="10" t="s">
        <v>23</v>
      </c>
      <c r="G31" s="44">
        <f>G20</f>
        <v>4.8</v>
      </c>
    </row>
    <row r="32" spans="1:7" ht="13.5">
      <c r="A32" s="39"/>
      <c r="B32" s="8" t="s">
        <v>9</v>
      </c>
      <c r="C32" s="9">
        <f>C26+C20</f>
        <v>6</v>
      </c>
      <c r="D32" s="10" t="s">
        <v>10</v>
      </c>
      <c r="E32" s="12">
        <f>1/(SQRT(C32-1))</f>
        <v>0.4472135954999579</v>
      </c>
      <c r="F32" s="10" t="s">
        <v>0</v>
      </c>
      <c r="G32" s="44">
        <f>C31+E31+G31</f>
        <v>13.8</v>
      </c>
    </row>
    <row r="33" spans="1:7" ht="13.5">
      <c r="A33" s="39"/>
      <c r="B33" s="37" t="s">
        <v>2</v>
      </c>
      <c r="C33" s="37" t="s">
        <v>4</v>
      </c>
      <c r="D33" s="37" t="s">
        <v>5</v>
      </c>
      <c r="E33" s="37" t="s">
        <v>3</v>
      </c>
      <c r="F33" s="38" t="s">
        <v>3</v>
      </c>
      <c r="G33" s="27">
        <v>32</v>
      </c>
    </row>
    <row r="34" spans="1:7" ht="13.5">
      <c r="A34" s="39"/>
      <c r="B34" s="25">
        <f>IF(E32&gt;0.3,(G32*0.1)*E32,(G32*0.1)*0.3)</f>
        <v>0.617154761789942</v>
      </c>
      <c r="C34" s="26">
        <v>60</v>
      </c>
      <c r="D34" s="26">
        <f>C34*1.1</f>
        <v>66</v>
      </c>
      <c r="E34" s="27">
        <f>SQRT(4000*B34/1.5/PI())</f>
        <v>22.887927646579154</v>
      </c>
      <c r="F34" s="28" t="s">
        <v>62</v>
      </c>
      <c r="G34" s="29">
        <f>4000*B34/POWER(G33,2)/PI()</f>
        <v>0.7673689921216441</v>
      </c>
    </row>
    <row r="35" spans="1:7" ht="13.5">
      <c r="A35" s="39"/>
      <c r="B35" s="36"/>
      <c r="C35" s="31"/>
      <c r="D35" s="31"/>
      <c r="E35" s="32"/>
      <c r="F35" s="52">
        <f>4*0.00023*POWER(4/PI(),1.75)*POWER(B34/1000,1.75)/POWER(G33/1000,4.75)</f>
        <v>0.04276690139834673</v>
      </c>
      <c r="G35" s="53">
        <f>POWER(0.23*G34/POWER(G33,1/3),0.5)</f>
        <v>0.23578040611364143</v>
      </c>
    </row>
  </sheetData>
  <sheetProtection/>
  <mergeCells count="16">
    <mergeCell ref="F18:G18"/>
    <mergeCell ref="F29:G29"/>
    <mergeCell ref="A30:G30"/>
    <mergeCell ref="F35:G35"/>
    <mergeCell ref="F23:G23"/>
    <mergeCell ref="A24:G24"/>
    <mergeCell ref="A9:G9"/>
    <mergeCell ref="A14:G14"/>
    <mergeCell ref="F6:G6"/>
    <mergeCell ref="F7:G7"/>
    <mergeCell ref="F13:G13"/>
    <mergeCell ref="A1:G1"/>
    <mergeCell ref="F2:G2"/>
    <mergeCell ref="F3:G3"/>
    <mergeCell ref="F4:G4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96" r:id="rId1"/>
  <headerFooter>
    <oddHeader>&amp;CLINIA DE AGUA CALIENTE RECIRCULACION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view="pageLayout" workbookViewId="0" topLeftCell="A76">
      <selection activeCell="H101" sqref="H101"/>
    </sheetView>
  </sheetViews>
  <sheetFormatPr defaultColWidth="10.28125" defaultRowHeight="12.75"/>
  <cols>
    <col min="1" max="7" width="10.28125" style="0" customWidth="1"/>
  </cols>
  <sheetData>
    <row r="1" spans="1:7" ht="13.5" customHeight="1">
      <c r="A1" s="50" t="s">
        <v>61</v>
      </c>
      <c r="B1" s="50"/>
      <c r="C1" s="50"/>
      <c r="D1" s="50"/>
      <c r="E1" s="50"/>
      <c r="F1" s="50"/>
      <c r="G1" s="50"/>
    </row>
    <row r="2" spans="2:7" ht="13.5" customHeight="1">
      <c r="B2" s="45" t="s">
        <v>54</v>
      </c>
      <c r="F2" s="54">
        <v>30</v>
      </c>
      <c r="G2" s="55"/>
    </row>
    <row r="3" spans="2:7" ht="13.5" customHeight="1">
      <c r="B3" s="45" t="s">
        <v>55</v>
      </c>
      <c r="F3" s="54">
        <v>10</v>
      </c>
      <c r="G3" s="55"/>
    </row>
    <row r="4" spans="2:7" ht="13.5" customHeight="1">
      <c r="B4" s="45" t="s">
        <v>52</v>
      </c>
      <c r="E4" s="26">
        <v>10</v>
      </c>
      <c r="F4" s="54">
        <f>E4</f>
        <v>10</v>
      </c>
      <c r="G4" s="55"/>
    </row>
    <row r="5" spans="2:7" ht="13.5" customHeight="1">
      <c r="B5" s="45" t="s">
        <v>53</v>
      </c>
      <c r="E5" s="26">
        <v>150</v>
      </c>
      <c r="F5" s="56">
        <f>E5*1.1</f>
        <v>165</v>
      </c>
      <c r="G5" s="57"/>
    </row>
    <row r="6" spans="2:7" ht="13.5" customHeight="1">
      <c r="B6" s="45" t="s">
        <v>56</v>
      </c>
      <c r="C6" s="46"/>
      <c r="F6" s="54">
        <f>F2-F3-F4</f>
        <v>10</v>
      </c>
      <c r="G6" s="55"/>
    </row>
    <row r="7" spans="2:7" ht="13.5" customHeight="1">
      <c r="B7" s="45" t="s">
        <v>57</v>
      </c>
      <c r="C7" s="46"/>
      <c r="F7" s="58">
        <f>F6/F5</f>
        <v>0.06060606060606061</v>
      </c>
      <c r="G7" s="59"/>
    </row>
    <row r="8" spans="2:7" ht="13.5" customHeight="1">
      <c r="B8" s="45"/>
      <c r="C8" s="46"/>
      <c r="F8" s="48"/>
      <c r="G8" s="48"/>
    </row>
    <row r="9" spans="1:7" ht="13.5" customHeight="1">
      <c r="A9" s="50" t="s">
        <v>28</v>
      </c>
      <c r="B9" s="50"/>
      <c r="C9" s="50"/>
      <c r="D9" s="50"/>
      <c r="E9" s="50"/>
      <c r="F9" s="50"/>
      <c r="G9" s="50"/>
    </row>
    <row r="10" spans="1:7" ht="13.5" customHeight="1">
      <c r="A10" s="51" t="s">
        <v>29</v>
      </c>
      <c r="B10" s="51"/>
      <c r="C10" s="51"/>
      <c r="D10" s="51"/>
      <c r="E10" s="51"/>
      <c r="F10" s="51"/>
      <c r="G10" s="51"/>
    </row>
    <row r="11" spans="1:7" ht="13.5" customHeight="1">
      <c r="A11" s="19"/>
      <c r="B11" s="14" t="s">
        <v>38</v>
      </c>
      <c r="C11" s="15">
        <v>7</v>
      </c>
      <c r="D11" s="16" t="s">
        <v>39</v>
      </c>
      <c r="E11" s="15">
        <v>1</v>
      </c>
      <c r="F11" s="16"/>
      <c r="G11" s="17"/>
    </row>
    <row r="12" spans="1:7" ht="13.5" customHeight="1">
      <c r="A12" s="19"/>
      <c r="B12" s="8" t="s">
        <v>9</v>
      </c>
      <c r="C12" s="9">
        <f>C11+E11+G11</f>
        <v>8</v>
      </c>
      <c r="D12" s="10" t="s">
        <v>10</v>
      </c>
      <c r="E12" s="12">
        <f>1/(SQRT(C12-1))</f>
        <v>0.3779644730092272</v>
      </c>
      <c r="F12" s="10" t="s">
        <v>0</v>
      </c>
      <c r="G12" s="20">
        <f>C11*1.5+E11*0.6</f>
        <v>11.1</v>
      </c>
    </row>
    <row r="13" spans="1:7" ht="13.5" customHeight="1">
      <c r="A13" s="19"/>
      <c r="B13" s="21" t="s">
        <v>2</v>
      </c>
      <c r="C13" s="21" t="s">
        <v>4</v>
      </c>
      <c r="D13" s="21" t="s">
        <v>5</v>
      </c>
      <c r="E13" s="21" t="s">
        <v>3</v>
      </c>
      <c r="F13" s="22" t="s">
        <v>3</v>
      </c>
      <c r="G13" s="23">
        <v>64</v>
      </c>
    </row>
    <row r="14" spans="1:7" ht="13.5" customHeight="1">
      <c r="A14" s="24"/>
      <c r="B14" s="25">
        <f>IF(E12&gt;0.3,(C11*1.5+E11*0.6)*E12,(C11*1.5+E11*0.6)*0.3)</f>
        <v>4.195405650402422</v>
      </c>
      <c r="C14" s="26">
        <v>65</v>
      </c>
      <c r="D14" s="26">
        <f>C14*1.1</f>
        <v>71.5</v>
      </c>
      <c r="E14" s="27">
        <f>SQRT(4000*B14/1.5/PI())</f>
        <v>59.67554708755063</v>
      </c>
      <c r="F14" s="28" t="s">
        <v>58</v>
      </c>
      <c r="G14" s="29">
        <f>4000*B14/POWER(G13,2)/PI()</f>
        <v>1.3041397412836204</v>
      </c>
    </row>
    <row r="15" spans="1:7" ht="13.5" customHeight="1">
      <c r="A15" s="24"/>
      <c r="B15" s="30"/>
      <c r="C15" s="31"/>
      <c r="D15" s="31"/>
      <c r="E15" s="32"/>
      <c r="F15" s="52">
        <f>4*0.00023*POWER(4/PI(),1.75)*POWER(B14/1000,1.75)/POWER(G13/1000,4.75)</f>
        <v>0.04548624501571407</v>
      </c>
      <c r="G15" s="53">
        <f>POWER(0.23*G14/POWER(G13,1/3),0.5)</f>
        <v>0.27383943310598674</v>
      </c>
    </row>
    <row r="16" spans="1:7" ht="13.5" customHeight="1">
      <c r="A16" s="33" t="s">
        <v>31</v>
      </c>
      <c r="B16" s="34"/>
      <c r="C16" s="34"/>
      <c r="D16" s="34"/>
      <c r="E16" s="34"/>
      <c r="F16" s="34"/>
      <c r="G16" s="34"/>
    </row>
    <row r="17" spans="1:7" ht="13.5" customHeight="1">
      <c r="A17" s="19"/>
      <c r="B17" s="14" t="s">
        <v>38</v>
      </c>
      <c r="C17" s="15">
        <v>4</v>
      </c>
      <c r="D17" s="16" t="s">
        <v>39</v>
      </c>
      <c r="E17" s="15">
        <v>1</v>
      </c>
      <c r="F17" s="16"/>
      <c r="G17" s="17"/>
    </row>
    <row r="18" spans="1:7" ht="13.5" customHeight="1">
      <c r="A18" s="19"/>
      <c r="B18" s="8" t="s">
        <v>9</v>
      </c>
      <c r="C18" s="9">
        <f>C17+E17+G17</f>
        <v>5</v>
      </c>
      <c r="D18" s="10" t="s">
        <v>10</v>
      </c>
      <c r="E18" s="12">
        <f>1/(SQRT(C18-1))</f>
        <v>0.5</v>
      </c>
      <c r="F18" s="10" t="s">
        <v>0</v>
      </c>
      <c r="G18" s="20">
        <f>C17*1.5+E17*0.6</f>
        <v>6.6</v>
      </c>
    </row>
    <row r="19" spans="1:7" ht="13.5" customHeight="1">
      <c r="A19" s="19"/>
      <c r="B19" s="21" t="s">
        <v>2</v>
      </c>
      <c r="C19" s="21" t="s">
        <v>4</v>
      </c>
      <c r="D19" s="21" t="s">
        <v>5</v>
      </c>
      <c r="E19" s="21" t="s">
        <v>3</v>
      </c>
      <c r="F19" s="22" t="s">
        <v>3</v>
      </c>
      <c r="G19" s="23">
        <v>64</v>
      </c>
    </row>
    <row r="20" spans="1:7" ht="13.5" customHeight="1">
      <c r="A20" s="24"/>
      <c r="B20" s="25">
        <f>IF(E18&gt;0.3,(C17*1.5+E17*0.6)*E18,(C17*1.5+E17*0.6)*0.3)</f>
        <v>3.3</v>
      </c>
      <c r="C20" s="26">
        <v>20</v>
      </c>
      <c r="D20" s="26">
        <f>C20*1.1</f>
        <v>22</v>
      </c>
      <c r="E20" s="27">
        <f>SQRT(4000*B20/1.5/PI())</f>
        <v>52.925674284012274</v>
      </c>
      <c r="F20" s="28" t="s">
        <v>58</v>
      </c>
      <c r="G20" s="29">
        <f>4000*B20/POWER(G19,2)/PI()</f>
        <v>1.0258033441469816</v>
      </c>
    </row>
    <row r="21" spans="1:7" ht="13.5" customHeight="1">
      <c r="A21" s="24"/>
      <c r="B21" s="30"/>
      <c r="C21" s="31"/>
      <c r="D21" s="31"/>
      <c r="E21" s="32"/>
      <c r="F21" s="52">
        <f>4*0.00023*POWER(4/PI(),1.75)*POWER(B20/1000,1.75)/POWER(G19/1000,4.75)</f>
        <v>0.029883059071813507</v>
      </c>
      <c r="G21" s="53">
        <f>POWER(0.23*G20/POWER(G19,1/3),0.5)</f>
        <v>0.24286558481689302</v>
      </c>
    </row>
    <row r="22" spans="1:13" s="6" customFormat="1" ht="13.5" customHeight="1">
      <c r="A22" s="33" t="s">
        <v>34</v>
      </c>
      <c r="B22" s="34"/>
      <c r="C22" s="34"/>
      <c r="D22" s="34"/>
      <c r="E22" s="34"/>
      <c r="F22" s="34"/>
      <c r="G22" s="34"/>
      <c r="H22"/>
      <c r="I22"/>
      <c r="J22"/>
      <c r="K22"/>
      <c r="L22"/>
      <c r="M22"/>
    </row>
    <row r="23" spans="1:13" s="6" customFormat="1" ht="13.5" customHeight="1">
      <c r="A23" s="19"/>
      <c r="B23" s="8" t="s">
        <v>21</v>
      </c>
      <c r="C23" s="13">
        <f>G12</f>
        <v>11.1</v>
      </c>
      <c r="D23" s="10" t="s">
        <v>22</v>
      </c>
      <c r="E23" s="13">
        <f>G18</f>
        <v>6.6</v>
      </c>
      <c r="F23" s="10" t="s">
        <v>23</v>
      </c>
      <c r="G23" s="11">
        <v>0</v>
      </c>
      <c r="H23"/>
      <c r="I23"/>
      <c r="J23"/>
      <c r="K23"/>
      <c r="L23"/>
      <c r="M23"/>
    </row>
    <row r="24" spans="1:13" s="6" customFormat="1" ht="13.5" customHeight="1">
      <c r="A24" s="39"/>
      <c r="B24" s="8" t="s">
        <v>9</v>
      </c>
      <c r="C24" s="9">
        <f>C12+C18</f>
        <v>13</v>
      </c>
      <c r="D24" s="10" t="s">
        <v>10</v>
      </c>
      <c r="E24" s="12">
        <f>1/(SQRT(C24-1))</f>
        <v>0.2886751345948129</v>
      </c>
      <c r="F24" s="10" t="s">
        <v>0</v>
      </c>
      <c r="G24" s="44">
        <f>C23+E23+G23</f>
        <v>17.7</v>
      </c>
      <c r="H24"/>
      <c r="I24"/>
      <c r="J24"/>
      <c r="K24"/>
      <c r="L24"/>
      <c r="M24"/>
    </row>
    <row r="25" spans="1:13" s="6" customFormat="1" ht="13.5" customHeight="1">
      <c r="A25" s="39"/>
      <c r="B25" s="37" t="s">
        <v>2</v>
      </c>
      <c r="C25" s="37" t="s">
        <v>4</v>
      </c>
      <c r="D25" s="37" t="s">
        <v>5</v>
      </c>
      <c r="E25" s="37" t="s">
        <v>3</v>
      </c>
      <c r="F25" s="38" t="s">
        <v>3</v>
      </c>
      <c r="G25" s="27">
        <v>76</v>
      </c>
      <c r="H25"/>
      <c r="I25"/>
      <c r="J25"/>
      <c r="K25"/>
      <c r="L25"/>
      <c r="M25"/>
    </row>
    <row r="26" spans="1:13" s="6" customFormat="1" ht="13.5" customHeight="1">
      <c r="A26" s="39"/>
      <c r="B26" s="25">
        <f>IF(E24&gt;0.3,(C23+E23+G23)*E24,(C23+E23+G23)*0.3)</f>
        <v>5.31</v>
      </c>
      <c r="C26" s="26">
        <v>25</v>
      </c>
      <c r="D26" s="26">
        <f>C26*1.1</f>
        <v>27.500000000000004</v>
      </c>
      <c r="E26" s="27">
        <f>SQRT(4000*B26/1.5/PI())</f>
        <v>67.13618985586295</v>
      </c>
      <c r="F26" s="28" t="s">
        <v>59</v>
      </c>
      <c r="G26" s="29">
        <f>4000*B26/POWER(G25,2)/PI()</f>
        <v>1.170516271216017</v>
      </c>
      <c r="H26"/>
      <c r="I26"/>
      <c r="J26"/>
      <c r="K26"/>
      <c r="L26"/>
      <c r="M26"/>
    </row>
    <row r="27" spans="1:13" s="6" customFormat="1" ht="13.5" customHeight="1">
      <c r="A27" s="39"/>
      <c r="B27" s="36"/>
      <c r="C27" s="31"/>
      <c r="D27" s="31"/>
      <c r="E27" s="32"/>
      <c r="F27" s="52">
        <f>4*0.00023*POWER(4/PI(),1.75)*POWER(B26/1000,1.75)/POWER(G25/1000,4.75)</f>
        <v>0.03036906237131356</v>
      </c>
      <c r="G27" s="53">
        <f>POWER(0.23*G26/POWER(G25,1/3),0.5)</f>
        <v>0.2521063086742023</v>
      </c>
      <c r="H27"/>
      <c r="I27"/>
      <c r="J27"/>
      <c r="K27"/>
      <c r="L27"/>
      <c r="M27"/>
    </row>
    <row r="28" spans="1:7" ht="13.5" customHeight="1">
      <c r="A28" s="60" t="s">
        <v>30</v>
      </c>
      <c r="B28" s="60"/>
      <c r="C28" s="60"/>
      <c r="D28" s="60"/>
      <c r="E28" s="60"/>
      <c r="F28" s="60"/>
      <c r="G28" s="60"/>
    </row>
    <row r="29" spans="1:7" ht="13.5" customHeight="1">
      <c r="A29" s="51" t="s">
        <v>42</v>
      </c>
      <c r="B29" s="51"/>
      <c r="C29" s="51"/>
      <c r="D29" s="51"/>
      <c r="E29" s="51"/>
      <c r="F29" s="51"/>
      <c r="G29" s="51"/>
    </row>
    <row r="30" spans="1:7" ht="13.5" customHeight="1">
      <c r="A30" s="19"/>
      <c r="B30" s="14" t="s">
        <v>38</v>
      </c>
      <c r="C30" s="15">
        <v>4</v>
      </c>
      <c r="D30" s="16" t="s">
        <v>39</v>
      </c>
      <c r="E30" s="15">
        <v>2</v>
      </c>
      <c r="F30" s="16"/>
      <c r="G30" s="17"/>
    </row>
    <row r="31" spans="1:7" ht="13.5" customHeight="1">
      <c r="A31" s="19"/>
      <c r="B31" s="8" t="s">
        <v>9</v>
      </c>
      <c r="C31" s="9">
        <f>C30+E30+G30</f>
        <v>6</v>
      </c>
      <c r="D31" s="10" t="s">
        <v>10</v>
      </c>
      <c r="E31" s="12">
        <f>1/(SQRT(C31-1))</f>
        <v>0.4472135954999579</v>
      </c>
      <c r="F31" s="10" t="s">
        <v>0</v>
      </c>
      <c r="G31" s="20">
        <f>C30*1.5+E30*0.6</f>
        <v>7.2</v>
      </c>
    </row>
    <row r="32" spans="1:7" ht="13.5" customHeight="1">
      <c r="A32" s="19"/>
      <c r="B32" s="21" t="s">
        <v>2</v>
      </c>
      <c r="C32" s="21" t="s">
        <v>4</v>
      </c>
      <c r="D32" s="21" t="s">
        <v>5</v>
      </c>
      <c r="E32" s="21" t="s">
        <v>3</v>
      </c>
      <c r="F32" s="22" t="s">
        <v>3</v>
      </c>
      <c r="G32" s="23">
        <v>64</v>
      </c>
    </row>
    <row r="33" spans="1:7" ht="13.5" customHeight="1">
      <c r="A33" s="24"/>
      <c r="B33" s="25">
        <f>IF(E31&gt;0.3,(C30*1.5+E30*0.6)*E31,(C30*1.5+E30*0.6)*0.3)</f>
        <v>3.219937887599697</v>
      </c>
      <c r="C33" s="26">
        <v>65</v>
      </c>
      <c r="D33" s="26">
        <f>C33*1.1</f>
        <v>71.5</v>
      </c>
      <c r="E33" s="27">
        <f>SQRT(4000*B33/1.5/PI())</f>
        <v>52.27971085155273</v>
      </c>
      <c r="F33" s="28" t="s">
        <v>58</v>
      </c>
      <c r="G33" s="29">
        <f>4000*B33/POWER(G32,2)/PI()</f>
        <v>1.0009160766804053</v>
      </c>
    </row>
    <row r="34" spans="1:7" ht="13.5" customHeight="1">
      <c r="A34" s="24"/>
      <c r="B34" s="30"/>
      <c r="C34" s="31"/>
      <c r="D34" s="31"/>
      <c r="E34" s="32"/>
      <c r="F34" s="52">
        <f>4*0.00023*POWER(4/PI(),1.75)*POWER(B33/1000,1.75)/POWER(G32/1000,4.75)</f>
        <v>0.02862587519574792</v>
      </c>
      <c r="G34" s="53">
        <f>POWER(0.23*G33/POWER(G32,1/3),0.5)</f>
        <v>0.23990138475866143</v>
      </c>
    </row>
    <row r="35" spans="1:7" ht="13.5" customHeight="1">
      <c r="A35" s="51" t="s">
        <v>43</v>
      </c>
      <c r="B35" s="51"/>
      <c r="C35" s="51"/>
      <c r="D35" s="51"/>
      <c r="E35" s="51"/>
      <c r="F35" s="51"/>
      <c r="G35" s="51"/>
    </row>
    <row r="36" spans="1:7" ht="13.5" customHeight="1">
      <c r="A36" s="19"/>
      <c r="B36" s="14" t="s">
        <v>38</v>
      </c>
      <c r="C36" s="15">
        <v>2</v>
      </c>
      <c r="D36" s="16" t="s">
        <v>39</v>
      </c>
      <c r="E36" s="15">
        <v>0</v>
      </c>
      <c r="F36" s="16"/>
      <c r="G36" s="17"/>
    </row>
    <row r="37" spans="1:7" ht="13.5" customHeight="1">
      <c r="A37" s="19"/>
      <c r="B37" s="8" t="s">
        <v>9</v>
      </c>
      <c r="C37" s="9">
        <f>C36+E36+G36</f>
        <v>2</v>
      </c>
      <c r="D37" s="10" t="s">
        <v>10</v>
      </c>
      <c r="E37" s="12">
        <f>1/(SQRT(C37-1))</f>
        <v>1</v>
      </c>
      <c r="F37" s="10" t="s">
        <v>0</v>
      </c>
      <c r="G37" s="20">
        <f>C36*1.5+E36*0.6</f>
        <v>3</v>
      </c>
    </row>
    <row r="38" spans="1:7" ht="13.5" customHeight="1">
      <c r="A38" s="19"/>
      <c r="B38" s="21" t="s">
        <v>2</v>
      </c>
      <c r="C38" s="21" t="s">
        <v>4</v>
      </c>
      <c r="D38" s="21" t="s">
        <v>5</v>
      </c>
      <c r="E38" s="21" t="s">
        <v>3</v>
      </c>
      <c r="F38" s="22" t="s">
        <v>3</v>
      </c>
      <c r="G38" s="23">
        <v>64</v>
      </c>
    </row>
    <row r="39" spans="1:7" ht="13.5" customHeight="1">
      <c r="A39" s="24"/>
      <c r="B39" s="25">
        <f>IF(E37&gt;0.3,(C36*1.5+E36*0.6)*E37,(C36*1.5+E36*0.6)*0.3)</f>
        <v>3</v>
      </c>
      <c r="C39" s="26">
        <v>30</v>
      </c>
      <c r="D39" s="26">
        <f>C39*1.1</f>
        <v>33</v>
      </c>
      <c r="E39" s="27">
        <f>SQRT(4000*B39/1.5/PI())</f>
        <v>50.4626504404032</v>
      </c>
      <c r="F39" s="28" t="s">
        <v>58</v>
      </c>
      <c r="G39" s="29">
        <f>4000*B39/POWER(G38,2)/PI()</f>
        <v>0.9325484946790743</v>
      </c>
    </row>
    <row r="40" spans="1:7" ht="13.5" customHeight="1">
      <c r="A40" s="24"/>
      <c r="B40" s="30"/>
      <c r="C40" s="31"/>
      <c r="D40" s="31"/>
      <c r="E40" s="32"/>
      <c r="F40" s="52">
        <f>4*0.00023*POWER(4/PI(),1.75)*POWER(B39/1000,1.75)/POWER(G38/1000,4.75)</f>
        <v>0.025292272617490383</v>
      </c>
      <c r="G40" s="53">
        <f>POWER(0.23*G39/POWER(G38,1/3),0.5)</f>
        <v>0.23156324933815986</v>
      </c>
    </row>
    <row r="41" spans="1:7" ht="13.5" customHeight="1">
      <c r="A41" s="51" t="s">
        <v>44</v>
      </c>
      <c r="B41" s="51"/>
      <c r="C41" s="51"/>
      <c r="D41" s="51"/>
      <c r="E41" s="51"/>
      <c r="F41" s="51"/>
      <c r="G41" s="51"/>
    </row>
    <row r="42" spans="1:7" ht="13.5" customHeight="1">
      <c r="A42" s="19"/>
      <c r="B42" s="14" t="s">
        <v>38</v>
      </c>
      <c r="C42" s="15">
        <v>4</v>
      </c>
      <c r="D42" s="16" t="s">
        <v>39</v>
      </c>
      <c r="E42" s="15">
        <v>0</v>
      </c>
      <c r="F42" s="16"/>
      <c r="G42" s="17"/>
    </row>
    <row r="43" spans="1:7" ht="13.5" customHeight="1">
      <c r="A43" s="19"/>
      <c r="B43" s="8" t="s">
        <v>9</v>
      </c>
      <c r="C43" s="9">
        <f>C42+E42+G42</f>
        <v>4</v>
      </c>
      <c r="D43" s="10" t="s">
        <v>10</v>
      </c>
      <c r="E43" s="12">
        <f>1/(SQRT(C43-1))</f>
        <v>0.5773502691896258</v>
      </c>
      <c r="F43" s="10" t="s">
        <v>0</v>
      </c>
      <c r="G43" s="20">
        <f>C42*1.5+E42*0.6</f>
        <v>6</v>
      </c>
    </row>
    <row r="44" spans="1:7" ht="13.5" customHeight="1">
      <c r="A44" s="19"/>
      <c r="B44" s="21" t="s">
        <v>2</v>
      </c>
      <c r="C44" s="21" t="s">
        <v>4</v>
      </c>
      <c r="D44" s="21" t="s">
        <v>5</v>
      </c>
      <c r="E44" s="21" t="s">
        <v>3</v>
      </c>
      <c r="F44" s="22" t="s">
        <v>3</v>
      </c>
      <c r="G44" s="23">
        <v>64</v>
      </c>
    </row>
    <row r="45" spans="1:7" ht="13.5" customHeight="1">
      <c r="A45" s="24"/>
      <c r="B45" s="25">
        <f>IF(E43&gt;0.3,(C42*1.5+E42*0.6)*E43,(C42*1.5+E42*0.6)*0.3)</f>
        <v>3.4641016151377553</v>
      </c>
      <c r="C45" s="26">
        <v>10</v>
      </c>
      <c r="D45" s="26">
        <f>C45*1.1</f>
        <v>11</v>
      </c>
      <c r="E45" s="27">
        <f>SQRT(4000*B45/1.5/PI())</f>
        <v>54.22564684337931</v>
      </c>
      <c r="F45" s="28" t="s">
        <v>58</v>
      </c>
      <c r="G45" s="29">
        <f>4000*B45/POWER(G44,2)/PI()</f>
        <v>1.0768142488706878</v>
      </c>
    </row>
    <row r="46" spans="1:7" ht="13.5" customHeight="1">
      <c r="A46" s="24"/>
      <c r="B46" s="30"/>
      <c r="C46" s="31"/>
      <c r="D46" s="31"/>
      <c r="E46" s="32"/>
      <c r="F46" s="52">
        <f>4*0.00023*POWER(4/PI(),1.75)*POWER(B45/1000,1.75)/POWER(G44/1000,4.75)</f>
        <v>0.03253188652963102</v>
      </c>
      <c r="G46" s="53">
        <f>POWER(0.23*G45/POWER(G44,1/3),0.5)</f>
        <v>0.24883090505414426</v>
      </c>
    </row>
    <row r="47" spans="1:7" ht="13.5" customHeight="1">
      <c r="A47" s="33" t="s">
        <v>47</v>
      </c>
      <c r="B47" s="34"/>
      <c r="C47" s="34"/>
      <c r="D47" s="34"/>
      <c r="E47" s="34"/>
      <c r="F47" s="34"/>
      <c r="G47" s="34"/>
    </row>
    <row r="48" spans="1:7" ht="13.5" customHeight="1">
      <c r="A48" s="19"/>
      <c r="B48" s="8" t="s">
        <v>21</v>
      </c>
      <c r="C48" s="13">
        <f>G37</f>
        <v>3</v>
      </c>
      <c r="D48" s="10" t="s">
        <v>22</v>
      </c>
      <c r="E48" s="13">
        <f>G43</f>
        <v>6</v>
      </c>
      <c r="F48" s="10" t="s">
        <v>23</v>
      </c>
      <c r="G48" s="11">
        <v>0</v>
      </c>
    </row>
    <row r="49" spans="1:7" ht="13.5" customHeight="1">
      <c r="A49" s="39"/>
      <c r="B49" s="8" t="s">
        <v>9</v>
      </c>
      <c r="C49" s="9">
        <f>C37+C43</f>
        <v>6</v>
      </c>
      <c r="D49" s="10" t="s">
        <v>10</v>
      </c>
      <c r="E49" s="12">
        <f>1/(SQRT(C49-1))</f>
        <v>0.4472135954999579</v>
      </c>
      <c r="F49" s="10" t="s">
        <v>0</v>
      </c>
      <c r="G49" s="44">
        <f>C48+E48+G48</f>
        <v>9</v>
      </c>
    </row>
    <row r="50" spans="1:7" ht="13.5" customHeight="1">
      <c r="A50" s="39"/>
      <c r="B50" s="37" t="s">
        <v>2</v>
      </c>
      <c r="C50" s="37" t="s">
        <v>4</v>
      </c>
      <c r="D50" s="37" t="s">
        <v>5</v>
      </c>
      <c r="E50" s="37" t="s">
        <v>3</v>
      </c>
      <c r="F50" s="38" t="s">
        <v>3</v>
      </c>
      <c r="G50" s="27">
        <v>64</v>
      </c>
    </row>
    <row r="51" spans="1:7" ht="13.5" customHeight="1">
      <c r="A51" s="39"/>
      <c r="B51" s="25">
        <f>IF(E49&gt;0.3,(C48+E48+G48)*E49,(C48+E48+G48)*0.3)</f>
        <v>4.024922359499621</v>
      </c>
      <c r="C51" s="26">
        <v>10</v>
      </c>
      <c r="D51" s="26">
        <f>C51*1.1</f>
        <v>11</v>
      </c>
      <c r="E51" s="27">
        <f>SQRT(4000*B51/1.5/PI())</f>
        <v>58.450493654052664</v>
      </c>
      <c r="F51" s="28" t="s">
        <v>58</v>
      </c>
      <c r="G51" s="29">
        <f>4000*B51/POWER(G50,2)/PI()</f>
        <v>1.2511450958505066</v>
      </c>
    </row>
    <row r="52" spans="1:7" ht="13.5" customHeight="1">
      <c r="A52" s="39"/>
      <c r="B52" s="36"/>
      <c r="C52" s="31"/>
      <c r="D52" s="31"/>
      <c r="E52" s="32"/>
      <c r="F52" s="52">
        <f>4*0.00023*POWER(4/PI(),1.75)*POWER(B51/1000,1.75)/POWER(G50/1000,4.75)</f>
        <v>0.04230106447929804</v>
      </c>
      <c r="G52" s="53">
        <f>POWER(0.23*G51/POWER(G50,1/3),0.5)</f>
        <v>0.2682179021083495</v>
      </c>
    </row>
    <row r="53" spans="1:7" ht="13.5" customHeight="1">
      <c r="A53" s="33" t="s">
        <v>48</v>
      </c>
      <c r="B53" s="34"/>
      <c r="C53" s="34"/>
      <c r="D53" s="34"/>
      <c r="E53" s="34"/>
      <c r="F53" s="34"/>
      <c r="G53" s="34"/>
    </row>
    <row r="54" spans="1:7" ht="13.5" customHeight="1">
      <c r="A54" s="19"/>
      <c r="B54" s="8" t="s">
        <v>21</v>
      </c>
      <c r="C54" s="13">
        <f>G49</f>
        <v>9</v>
      </c>
      <c r="D54" s="10" t="s">
        <v>22</v>
      </c>
      <c r="E54" s="13">
        <f>G31</f>
        <v>7.2</v>
      </c>
      <c r="F54" s="10" t="s">
        <v>23</v>
      </c>
      <c r="G54" s="11">
        <v>0</v>
      </c>
    </row>
    <row r="55" spans="1:7" ht="13.5" customHeight="1">
      <c r="A55" s="39"/>
      <c r="B55" s="8" t="s">
        <v>9</v>
      </c>
      <c r="C55" s="9">
        <f>C49+C31</f>
        <v>12</v>
      </c>
      <c r="D55" s="10" t="s">
        <v>10</v>
      </c>
      <c r="E55" s="12">
        <f>1/(SQRT(C55-1))</f>
        <v>0.30151134457776363</v>
      </c>
      <c r="F55" s="10" t="s">
        <v>0</v>
      </c>
      <c r="G55" s="44">
        <f>C54+E54+G54</f>
        <v>16.2</v>
      </c>
    </row>
    <row r="56" spans="1:7" ht="13.5" customHeight="1">
      <c r="A56" s="39"/>
      <c r="B56" s="37" t="s">
        <v>2</v>
      </c>
      <c r="C56" s="37" t="s">
        <v>4</v>
      </c>
      <c r="D56" s="37" t="s">
        <v>5</v>
      </c>
      <c r="E56" s="37" t="s">
        <v>3</v>
      </c>
      <c r="F56" s="38" t="s">
        <v>3</v>
      </c>
      <c r="G56" s="27">
        <v>64</v>
      </c>
    </row>
    <row r="57" spans="1:7" ht="13.5" customHeight="1">
      <c r="A57" s="39"/>
      <c r="B57" s="25">
        <f>IF(E55&gt;0.3,(C54+E54+G54)*E55,(C54+E54+G54)*0.3)</f>
        <v>4.88448378215977</v>
      </c>
      <c r="C57" s="26">
        <v>15</v>
      </c>
      <c r="D57" s="26">
        <f>C57*1.1</f>
        <v>16.5</v>
      </c>
      <c r="E57" s="27">
        <f>SQRT(4000*B57/1.5/PI())</f>
        <v>64.3900505102219</v>
      </c>
      <c r="F57" s="28" t="s">
        <v>58</v>
      </c>
      <c r="G57" s="29">
        <f>4000*B57/POWER(G56,2)/PI()</f>
        <v>1.5183393327791483</v>
      </c>
    </row>
    <row r="58" spans="1:7" ht="13.5" customHeight="1">
      <c r="A58" s="39"/>
      <c r="B58" s="36"/>
      <c r="C58" s="31"/>
      <c r="D58" s="31"/>
      <c r="E58" s="32"/>
      <c r="F58" s="52">
        <f>4*0.00023*POWER(4/PI(),1.75)*POWER(B57/1000,1.75)/POWER(G56/1000,4.75)</f>
        <v>0.05935514010677024</v>
      </c>
      <c r="G58" s="53">
        <f>POWER(0.23*G57/POWER(G56,1/3),0.5)</f>
        <v>0.2954733687404011</v>
      </c>
    </row>
    <row r="59" spans="1:7" ht="13.5" customHeight="1">
      <c r="A59" s="60" t="s">
        <v>45</v>
      </c>
      <c r="B59" s="60"/>
      <c r="C59" s="60"/>
      <c r="D59" s="60"/>
      <c r="E59" s="60"/>
      <c r="F59" s="60"/>
      <c r="G59" s="60"/>
    </row>
    <row r="60" spans="1:7" ht="13.5" customHeight="1">
      <c r="A60" s="51" t="s">
        <v>46</v>
      </c>
      <c r="B60" s="51"/>
      <c r="C60" s="51"/>
      <c r="D60" s="51"/>
      <c r="E60" s="51"/>
      <c r="F60" s="51"/>
      <c r="G60" s="51"/>
    </row>
    <row r="61" spans="1:7" ht="13.5" customHeight="1">
      <c r="A61" s="19"/>
      <c r="B61" s="14" t="s">
        <v>38</v>
      </c>
      <c r="C61" s="15">
        <v>4</v>
      </c>
      <c r="D61" s="16" t="s">
        <v>39</v>
      </c>
      <c r="E61" s="15">
        <v>0</v>
      </c>
      <c r="F61" s="16"/>
      <c r="G61" s="17"/>
    </row>
    <row r="62" spans="1:7" ht="13.5" customHeight="1">
      <c r="A62" s="19"/>
      <c r="B62" s="8" t="s">
        <v>9</v>
      </c>
      <c r="C62" s="9">
        <f>C61+E61+G61</f>
        <v>4</v>
      </c>
      <c r="D62" s="10" t="s">
        <v>10</v>
      </c>
      <c r="E62" s="12">
        <f>1/(SQRT(C62-1))</f>
        <v>0.5773502691896258</v>
      </c>
      <c r="F62" s="10" t="s">
        <v>0</v>
      </c>
      <c r="G62" s="20">
        <f>C61*1.5+E61*0.6</f>
        <v>6</v>
      </c>
    </row>
    <row r="63" spans="1:7" ht="13.5" customHeight="1">
      <c r="A63" s="19"/>
      <c r="B63" s="21" t="s">
        <v>2</v>
      </c>
      <c r="C63" s="21" t="s">
        <v>4</v>
      </c>
      <c r="D63" s="21" t="s">
        <v>5</v>
      </c>
      <c r="E63" s="21" t="s">
        <v>3</v>
      </c>
      <c r="F63" s="22" t="s">
        <v>3</v>
      </c>
      <c r="G63" s="23">
        <v>64</v>
      </c>
    </row>
    <row r="64" spans="1:7" ht="13.5" customHeight="1">
      <c r="A64" s="24"/>
      <c r="B64" s="25">
        <f>IF(E62&gt;0.3,(C61*1.5+E61*0.6)*E62,(C61*1.5+E61*0.6)*0.3)</f>
        <v>3.4641016151377553</v>
      </c>
      <c r="C64" s="26">
        <v>15</v>
      </c>
      <c r="D64" s="26">
        <f>C64*1.1</f>
        <v>16.5</v>
      </c>
      <c r="E64" s="27">
        <f>SQRT(4000*B64/1.5/PI())</f>
        <v>54.22564684337931</v>
      </c>
      <c r="F64" s="28" t="s">
        <v>58</v>
      </c>
      <c r="G64" s="29">
        <f>4000*B64/POWER(G63,2)/PI()</f>
        <v>1.0768142488706878</v>
      </c>
    </row>
    <row r="65" spans="1:7" ht="13.5" customHeight="1">
      <c r="A65" s="24"/>
      <c r="B65" s="30"/>
      <c r="C65" s="31"/>
      <c r="D65" s="31"/>
      <c r="E65" s="32"/>
      <c r="F65" s="52">
        <f>4*0.00023*POWER(4/PI(),1.75)*POWER(B64/1000,1.75)/POWER(G63/1000,4.75)</f>
        <v>0.03253188652963102</v>
      </c>
      <c r="G65" s="53">
        <f>POWER(0.23*G64/POWER(G63,1/3),0.5)</f>
        <v>0.24883090505414426</v>
      </c>
    </row>
    <row r="66" spans="1:7" ht="13.5" customHeight="1">
      <c r="A66" s="51" t="s">
        <v>43</v>
      </c>
      <c r="B66" s="51"/>
      <c r="C66" s="51"/>
      <c r="D66" s="51"/>
      <c r="E66" s="51"/>
      <c r="F66" s="51"/>
      <c r="G66" s="51"/>
    </row>
    <row r="67" spans="1:7" ht="13.5" customHeight="1">
      <c r="A67" s="19"/>
      <c r="B67" s="14" t="s">
        <v>38</v>
      </c>
      <c r="C67" s="15">
        <v>3</v>
      </c>
      <c r="D67" s="16" t="s">
        <v>39</v>
      </c>
      <c r="E67" s="15">
        <v>0</v>
      </c>
      <c r="F67" s="16"/>
      <c r="G67" s="17"/>
    </row>
    <row r="68" spans="1:7" ht="13.5" customHeight="1">
      <c r="A68" s="19"/>
      <c r="B68" s="8" t="s">
        <v>9</v>
      </c>
      <c r="C68" s="9">
        <f>C67+E67+G67</f>
        <v>3</v>
      </c>
      <c r="D68" s="10" t="s">
        <v>10</v>
      </c>
      <c r="E68" s="12">
        <f>1/(SQRT(C68-1))</f>
        <v>0.7071067811865475</v>
      </c>
      <c r="F68" s="10" t="s">
        <v>0</v>
      </c>
      <c r="G68" s="20">
        <f>C67*1.5+E67*0.6</f>
        <v>4.5</v>
      </c>
    </row>
    <row r="69" spans="1:7" ht="13.5" customHeight="1">
      <c r="A69" s="19"/>
      <c r="B69" s="21" t="s">
        <v>2</v>
      </c>
      <c r="C69" s="21" t="s">
        <v>4</v>
      </c>
      <c r="D69" s="21" t="s">
        <v>5</v>
      </c>
      <c r="E69" s="21" t="s">
        <v>3</v>
      </c>
      <c r="F69" s="22" t="s">
        <v>3</v>
      </c>
      <c r="G69" s="23">
        <v>64</v>
      </c>
    </row>
    <row r="70" spans="1:7" ht="13.5" customHeight="1">
      <c r="A70" s="24"/>
      <c r="B70" s="25">
        <f>IF(E68&gt;0.3,(C67*1.5+E67*0.6)*E68,(C67*1.5+E67*0.6)*0.3)</f>
        <v>3.181980515339464</v>
      </c>
      <c r="C70" s="26">
        <v>25</v>
      </c>
      <c r="D70" s="26">
        <f>C70*1.1</f>
        <v>27.500000000000004</v>
      </c>
      <c r="E70" s="27">
        <f>SQRT(4000*B70/1.5/PI())</f>
        <v>51.97065468580628</v>
      </c>
      <c r="F70" s="28" t="s">
        <v>58</v>
      </c>
      <c r="G70" s="29">
        <f>4000*B70/POWER(G69,2)/PI()</f>
        <v>0.9891170465593206</v>
      </c>
    </row>
    <row r="71" spans="1:7" ht="13.5" customHeight="1">
      <c r="A71" s="24"/>
      <c r="B71" s="30"/>
      <c r="C71" s="31"/>
      <c r="D71" s="31"/>
      <c r="E71" s="32"/>
      <c r="F71" s="52">
        <f>4*0.00023*POWER(4/PI(),1.75)*POWER(B70/1000,1.75)/POWER(G69/1000,4.75)</f>
        <v>0.02803795351848683</v>
      </c>
      <c r="G71" s="53">
        <f>POWER(0.23*G70/POWER(G69,1/3),0.5)</f>
        <v>0.23848318636155663</v>
      </c>
    </row>
    <row r="72" spans="1:7" ht="13.5" customHeight="1">
      <c r="A72" s="51" t="s">
        <v>44</v>
      </c>
      <c r="B72" s="51"/>
      <c r="C72" s="51"/>
      <c r="D72" s="51"/>
      <c r="E72" s="51"/>
      <c r="F72" s="51"/>
      <c r="G72" s="51"/>
    </row>
    <row r="73" spans="1:7" ht="13.5" customHeight="1">
      <c r="A73" s="19"/>
      <c r="B73" s="14" t="s">
        <v>38</v>
      </c>
      <c r="C73" s="15">
        <v>2</v>
      </c>
      <c r="D73" s="16" t="s">
        <v>39</v>
      </c>
      <c r="E73" s="15">
        <v>0</v>
      </c>
      <c r="F73" s="16"/>
      <c r="G73" s="17"/>
    </row>
    <row r="74" spans="1:7" ht="13.5" customHeight="1">
      <c r="A74" s="19"/>
      <c r="B74" s="8" t="s">
        <v>9</v>
      </c>
      <c r="C74" s="9">
        <f>C73+E73+G73</f>
        <v>2</v>
      </c>
      <c r="D74" s="10" t="s">
        <v>10</v>
      </c>
      <c r="E74" s="12">
        <f>1/(SQRT(C74-1))</f>
        <v>1</v>
      </c>
      <c r="F74" s="10" t="s">
        <v>0</v>
      </c>
      <c r="G74" s="20">
        <f>C73*1.5+E73*0.6</f>
        <v>3</v>
      </c>
    </row>
    <row r="75" spans="1:7" ht="13.5" customHeight="1">
      <c r="A75" s="19"/>
      <c r="B75" s="21" t="s">
        <v>2</v>
      </c>
      <c r="C75" s="21" t="s">
        <v>4</v>
      </c>
      <c r="D75" s="21" t="s">
        <v>5</v>
      </c>
      <c r="E75" s="21" t="s">
        <v>3</v>
      </c>
      <c r="F75" s="22" t="s">
        <v>3</v>
      </c>
      <c r="G75" s="23">
        <v>64</v>
      </c>
    </row>
    <row r="76" spans="1:7" ht="13.5" customHeight="1">
      <c r="A76" s="24"/>
      <c r="B76" s="25">
        <f>IF(E74&gt;0.3,(C73*1.5+E73*0.6)*E74,(C73*1.5+E73*0.6)*0.3)</f>
        <v>3</v>
      </c>
      <c r="C76" s="26">
        <v>5</v>
      </c>
      <c r="D76" s="26">
        <f>C76*1.1</f>
        <v>5.5</v>
      </c>
      <c r="E76" s="27">
        <f>SQRT(4000*B76/1.5/PI())</f>
        <v>50.4626504404032</v>
      </c>
      <c r="F76" s="28" t="s">
        <v>58</v>
      </c>
      <c r="G76" s="29">
        <f>4000*B76/POWER(G75,2)/PI()</f>
        <v>0.9325484946790743</v>
      </c>
    </row>
    <row r="77" spans="1:7" ht="13.5" customHeight="1">
      <c r="A77" s="24"/>
      <c r="B77" s="30"/>
      <c r="C77" s="31"/>
      <c r="D77" s="31"/>
      <c r="E77" s="32"/>
      <c r="F77" s="52">
        <f>4*0.00023*POWER(4/PI(),1.75)*POWER(B76/1000,1.75)/POWER(G75/1000,4.75)</f>
        <v>0.025292272617490383</v>
      </c>
      <c r="G77" s="53">
        <f>POWER(0.23*G76/POWER(G75,1/3),0.5)</f>
        <v>0.23156324933815986</v>
      </c>
    </row>
    <row r="78" spans="1:7" ht="13.5" customHeight="1">
      <c r="A78" s="33" t="s">
        <v>47</v>
      </c>
      <c r="B78" s="34"/>
      <c r="C78" s="34"/>
      <c r="D78" s="34"/>
      <c r="E78" s="34"/>
      <c r="F78" s="34"/>
      <c r="G78" s="34"/>
    </row>
    <row r="79" spans="1:7" ht="13.5" customHeight="1">
      <c r="A79" s="19"/>
      <c r="B79" s="8" t="s">
        <v>21</v>
      </c>
      <c r="C79" s="13">
        <f>G68</f>
        <v>4.5</v>
      </c>
      <c r="D79" s="10" t="s">
        <v>22</v>
      </c>
      <c r="E79" s="13">
        <f>G74</f>
        <v>3</v>
      </c>
      <c r="F79" s="10" t="s">
        <v>23</v>
      </c>
      <c r="G79" s="11">
        <v>0</v>
      </c>
    </row>
    <row r="80" spans="1:7" ht="13.5" customHeight="1">
      <c r="A80" s="39"/>
      <c r="B80" s="8" t="s">
        <v>9</v>
      </c>
      <c r="C80" s="9">
        <f>C68+C74</f>
        <v>5</v>
      </c>
      <c r="D80" s="10" t="s">
        <v>10</v>
      </c>
      <c r="E80" s="12">
        <f>1/(SQRT(C80-1))</f>
        <v>0.5</v>
      </c>
      <c r="F80" s="10" t="s">
        <v>0</v>
      </c>
      <c r="G80" s="44">
        <f>C79+E79+G79</f>
        <v>7.5</v>
      </c>
    </row>
    <row r="81" spans="1:7" ht="13.5" customHeight="1">
      <c r="A81" s="39"/>
      <c r="B81" s="37" t="s">
        <v>2</v>
      </c>
      <c r="C81" s="37" t="s">
        <v>4</v>
      </c>
      <c r="D81" s="37" t="s">
        <v>5</v>
      </c>
      <c r="E81" s="37" t="s">
        <v>3</v>
      </c>
      <c r="F81" s="38" t="s">
        <v>3</v>
      </c>
      <c r="G81" s="27">
        <v>64</v>
      </c>
    </row>
    <row r="82" spans="1:7" ht="13.5" customHeight="1">
      <c r="A82" s="39"/>
      <c r="B82" s="25">
        <f>IF(E80&gt;0.3,(C79+E79+G79)*E80,(C79+E79+G79)*0.3)</f>
        <v>3.75</v>
      </c>
      <c r="C82" s="26">
        <v>25</v>
      </c>
      <c r="D82" s="26">
        <f>C82*1.1</f>
        <v>27.500000000000004</v>
      </c>
      <c r="E82" s="27">
        <f>SQRT(4000*B82/1.5/PI())</f>
        <v>56.41895835477563</v>
      </c>
      <c r="F82" s="28" t="s">
        <v>40</v>
      </c>
      <c r="G82" s="29">
        <f>4000*B82/POWER(G81,2)/PI()</f>
        <v>1.1656856183488429</v>
      </c>
    </row>
    <row r="83" spans="1:7" ht="13.5" customHeight="1">
      <c r="A83" s="39"/>
      <c r="B83" s="36"/>
      <c r="C83" s="31"/>
      <c r="D83" s="31"/>
      <c r="E83" s="32"/>
      <c r="F83" s="52">
        <f>4*0.00023*POWER(4/PI(),1.75)*POWER(B82/1000,1.75)/POWER(G81/1000,4.75)</f>
        <v>0.03737492906345675</v>
      </c>
      <c r="G83" s="53">
        <f>POWER(0.23*G82/POWER(G81,1/3),0.5)</f>
        <v>0.25889558330542933</v>
      </c>
    </row>
    <row r="84" spans="1:7" ht="13.5" customHeight="1">
      <c r="A84" s="33" t="s">
        <v>48</v>
      </c>
      <c r="B84" s="34"/>
      <c r="C84" s="34"/>
      <c r="D84" s="34"/>
      <c r="E84" s="34"/>
      <c r="F84" s="34"/>
      <c r="G84" s="34"/>
    </row>
    <row r="85" spans="1:7" ht="13.5" customHeight="1">
      <c r="A85" s="19"/>
      <c r="B85" s="8" t="s">
        <v>21</v>
      </c>
      <c r="C85" s="13">
        <f>G80</f>
        <v>7.5</v>
      </c>
      <c r="D85" s="10" t="s">
        <v>22</v>
      </c>
      <c r="E85" s="13">
        <f>G62</f>
        <v>6</v>
      </c>
      <c r="F85" s="10" t="s">
        <v>23</v>
      </c>
      <c r="G85" s="11">
        <v>0</v>
      </c>
    </row>
    <row r="86" spans="1:7" ht="13.5" customHeight="1">
      <c r="A86" s="39"/>
      <c r="B86" s="8" t="s">
        <v>9</v>
      </c>
      <c r="C86" s="9">
        <f>C62+C80</f>
        <v>9</v>
      </c>
      <c r="D86" s="10" t="s">
        <v>10</v>
      </c>
      <c r="E86" s="12">
        <f>1/(SQRT(C86-1))</f>
        <v>0.35355339059327373</v>
      </c>
      <c r="F86" s="10" t="s">
        <v>0</v>
      </c>
      <c r="G86" s="44">
        <f>C85+E85+G85</f>
        <v>13.5</v>
      </c>
    </row>
    <row r="87" spans="1:7" ht="13.5" customHeight="1">
      <c r="A87" s="39"/>
      <c r="B87" s="37" t="s">
        <v>2</v>
      </c>
      <c r="C87" s="37" t="s">
        <v>4</v>
      </c>
      <c r="D87" s="37" t="s">
        <v>5</v>
      </c>
      <c r="E87" s="37" t="s">
        <v>3</v>
      </c>
      <c r="F87" s="38" t="s">
        <v>3</v>
      </c>
      <c r="G87" s="27">
        <v>64</v>
      </c>
    </row>
    <row r="88" spans="1:7" ht="13.5" customHeight="1">
      <c r="A88" s="39"/>
      <c r="B88" s="25">
        <f>IF(E86&gt;0.3,(C85+E85+G85)*E86,(C85+E85+G85)*0.3)</f>
        <v>4.772970773009195</v>
      </c>
      <c r="C88" s="26">
        <v>5</v>
      </c>
      <c r="D88" s="26">
        <f>C88*1.1</f>
        <v>5.5</v>
      </c>
      <c r="E88" s="27">
        <f>SQRT(4000*B88/1.5/PI())</f>
        <v>63.65079278930449</v>
      </c>
      <c r="F88" s="28" t="s">
        <v>40</v>
      </c>
      <c r="G88" s="29">
        <f>4000*B88/POWER(G87,2)/PI()</f>
        <v>1.4836755698389807</v>
      </c>
    </row>
    <row r="89" spans="1:7" ht="13.5" customHeight="1">
      <c r="A89" s="39"/>
      <c r="B89" s="36"/>
      <c r="C89" s="31"/>
      <c r="D89" s="31"/>
      <c r="E89" s="32"/>
      <c r="F89" s="52">
        <f>4*0.00023*POWER(4/PI(),1.75)*POWER(B88/1000,1.75)/POWER(G87/1000,4.75)</f>
        <v>0.05700408969695488</v>
      </c>
      <c r="G89" s="53">
        <f>POWER(0.23*G88/POWER(G87,1/3),0.5)</f>
        <v>0.292081059409441</v>
      </c>
    </row>
    <row r="90" spans="1:7" ht="13.5" customHeight="1">
      <c r="A90" s="60" t="s">
        <v>49</v>
      </c>
      <c r="B90" s="60"/>
      <c r="C90" s="60"/>
      <c r="D90" s="60"/>
      <c r="E90" s="60"/>
      <c r="F90" s="60"/>
      <c r="G90" s="60"/>
    </row>
    <row r="91" spans="1:7" ht="13.5" customHeight="1">
      <c r="A91" s="51" t="s">
        <v>50</v>
      </c>
      <c r="B91" s="51"/>
      <c r="C91" s="51"/>
      <c r="D91" s="51"/>
      <c r="E91" s="51"/>
      <c r="F91" s="51"/>
      <c r="G91" s="51"/>
    </row>
    <row r="92" spans="1:7" ht="13.5" customHeight="1">
      <c r="A92" s="19"/>
      <c r="B92" s="8" t="s">
        <v>21</v>
      </c>
      <c r="C92" s="13">
        <f>G24</f>
        <v>17.7</v>
      </c>
      <c r="D92" s="10" t="s">
        <v>22</v>
      </c>
      <c r="E92" s="13">
        <f>G55</f>
        <v>16.2</v>
      </c>
      <c r="F92" s="10" t="s">
        <v>23</v>
      </c>
      <c r="G92" s="11">
        <v>0</v>
      </c>
    </row>
    <row r="93" spans="1:7" ht="13.5" customHeight="1">
      <c r="A93" s="39"/>
      <c r="B93" s="8" t="s">
        <v>9</v>
      </c>
      <c r="C93" s="9">
        <f>C24+C55</f>
        <v>25</v>
      </c>
      <c r="D93" s="10" t="s">
        <v>10</v>
      </c>
      <c r="E93" s="12">
        <f>1/(SQRT(C93-1))</f>
        <v>0.20412414523193154</v>
      </c>
      <c r="F93" s="10" t="s">
        <v>0</v>
      </c>
      <c r="G93" s="44">
        <f>C92+E92+G92</f>
        <v>33.9</v>
      </c>
    </row>
    <row r="94" spans="1:7" ht="13.5" customHeight="1">
      <c r="A94" s="39"/>
      <c r="B94" s="37" t="s">
        <v>2</v>
      </c>
      <c r="C94" s="37" t="s">
        <v>4</v>
      </c>
      <c r="D94" s="37" t="s">
        <v>5</v>
      </c>
      <c r="E94" s="37" t="s">
        <v>3</v>
      </c>
      <c r="F94" s="38" t="s">
        <v>3</v>
      </c>
      <c r="G94" s="27">
        <v>102</v>
      </c>
    </row>
    <row r="95" spans="1:7" ht="13.5" customHeight="1">
      <c r="A95" s="39"/>
      <c r="B95" s="25">
        <f>IF(E93&gt;0.3,(C92+E92+G92)*E93,(C92+E92+G92)*0.3)</f>
        <v>10.17</v>
      </c>
      <c r="C95" s="26">
        <v>5</v>
      </c>
      <c r="D95" s="26">
        <f>C95*1.1</f>
        <v>5.5</v>
      </c>
      <c r="E95" s="27">
        <f>SQRT(4000*B95/1.5/PI())</f>
        <v>92.91159299734562</v>
      </c>
      <c r="F95" s="28" t="s">
        <v>64</v>
      </c>
      <c r="G95" s="29">
        <f>4000*B95/POWER(G94,2)/PI()</f>
        <v>1.2446026691615344</v>
      </c>
    </row>
    <row r="96" spans="1:7" ht="13.5" customHeight="1">
      <c r="A96" s="39"/>
      <c r="B96" s="36"/>
      <c r="C96" s="31"/>
      <c r="D96" s="31"/>
      <c r="E96" s="32"/>
      <c r="F96" s="52">
        <f>4*0.00023*POWER(4/PI(),1.75)*POWER(B95/1000,1.75)/POWER(G94/1000,4.75)</f>
        <v>0.02340676455739182</v>
      </c>
      <c r="G96" s="53">
        <f>POWER(0.23*G95/POWER(G94,1/3),0.5)</f>
        <v>0.24752130537098802</v>
      </c>
    </row>
    <row r="97" spans="1:7" ht="13.5" customHeight="1">
      <c r="A97" s="51" t="s">
        <v>51</v>
      </c>
      <c r="B97" s="51"/>
      <c r="C97" s="51"/>
      <c r="D97" s="51"/>
      <c r="E97" s="51"/>
      <c r="F97" s="51"/>
      <c r="G97" s="51"/>
    </row>
    <row r="98" spans="1:7" ht="13.5" customHeight="1">
      <c r="A98" s="19"/>
      <c r="B98" s="8" t="s">
        <v>21</v>
      </c>
      <c r="C98" s="13">
        <f>C92</f>
        <v>17.7</v>
      </c>
      <c r="D98" s="10" t="s">
        <v>22</v>
      </c>
      <c r="E98" s="13">
        <f>E92</f>
        <v>16.2</v>
      </c>
      <c r="F98" s="10" t="s">
        <v>23</v>
      </c>
      <c r="G98" s="44">
        <f>G86</f>
        <v>13.5</v>
      </c>
    </row>
    <row r="99" spans="1:7" ht="13.5" customHeight="1">
      <c r="A99" s="39"/>
      <c r="B99" s="8" t="s">
        <v>9</v>
      </c>
      <c r="C99" s="9">
        <f>C93+C86</f>
        <v>34</v>
      </c>
      <c r="D99" s="10" t="s">
        <v>10</v>
      </c>
      <c r="E99" s="12">
        <f>1/(SQRT(C99-1))</f>
        <v>0.17407765595569785</v>
      </c>
      <c r="F99" s="10" t="s">
        <v>0</v>
      </c>
      <c r="G99" s="44">
        <f>C98+E98+G98</f>
        <v>47.4</v>
      </c>
    </row>
    <row r="100" spans="1:7" ht="13.5" customHeight="1">
      <c r="A100" s="39"/>
      <c r="B100" s="37" t="s">
        <v>2</v>
      </c>
      <c r="C100" s="37" t="s">
        <v>4</v>
      </c>
      <c r="D100" s="37" t="s">
        <v>5</v>
      </c>
      <c r="E100" s="37" t="s">
        <v>3</v>
      </c>
      <c r="F100" s="38" t="s">
        <v>3</v>
      </c>
      <c r="G100" s="27">
        <v>102</v>
      </c>
    </row>
    <row r="101" spans="1:7" ht="13.5" customHeight="1">
      <c r="A101" s="39"/>
      <c r="B101" s="25">
        <f>IF(E99&gt;0.3,(C98+E98+G98)*E99,(C98+E98+G98)*0.3)</f>
        <v>14.219999999999999</v>
      </c>
      <c r="C101" s="26">
        <v>50</v>
      </c>
      <c r="D101" s="26">
        <f>C101*1.1</f>
        <v>55.00000000000001</v>
      </c>
      <c r="E101" s="27">
        <f>SQRT(4000*B101/1.5/PI())</f>
        <v>109.86496659121751</v>
      </c>
      <c r="F101" s="28" t="s">
        <v>64</v>
      </c>
      <c r="G101" s="29">
        <f>4000*B101/POWER(G100,2)/PI()</f>
        <v>1.7402409002435613</v>
      </c>
    </row>
    <row r="102" spans="1:7" ht="13.5" customHeight="1">
      <c r="A102" s="39"/>
      <c r="B102" s="36"/>
      <c r="C102" s="31"/>
      <c r="D102" s="31"/>
      <c r="E102" s="32"/>
      <c r="F102" s="52">
        <f>4*0.00023*POWER(4/PI(),1.75)*POWER(B101/1000,1.75)/POWER(G100/1000,4.75)</f>
        <v>0.04208274037490588</v>
      </c>
      <c r="G102" s="53">
        <f>POWER(0.23*G101/POWER(G100,1/3),0.5)</f>
        <v>0.29268597241654276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sheetProtection/>
  <mergeCells count="35">
    <mergeCell ref="F34:G34"/>
    <mergeCell ref="F27:G27"/>
    <mergeCell ref="F21:G21"/>
    <mergeCell ref="F15:G15"/>
    <mergeCell ref="A1:G1"/>
    <mergeCell ref="F65:G65"/>
    <mergeCell ref="F58:G58"/>
    <mergeCell ref="F52:G52"/>
    <mergeCell ref="F46:G46"/>
    <mergeCell ref="F4:G4"/>
    <mergeCell ref="F102:G102"/>
    <mergeCell ref="A91:G91"/>
    <mergeCell ref="A97:G97"/>
    <mergeCell ref="A35:G35"/>
    <mergeCell ref="A41:G41"/>
    <mergeCell ref="A59:G59"/>
    <mergeCell ref="F96:G96"/>
    <mergeCell ref="A60:G60"/>
    <mergeCell ref="A66:G66"/>
    <mergeCell ref="A72:G72"/>
    <mergeCell ref="A90:G90"/>
    <mergeCell ref="F89:G89"/>
    <mergeCell ref="F83:G83"/>
    <mergeCell ref="F77:G77"/>
    <mergeCell ref="F71:G71"/>
    <mergeCell ref="F40:G40"/>
    <mergeCell ref="A28:G28"/>
    <mergeCell ref="A9:G9"/>
    <mergeCell ref="A10:G10"/>
    <mergeCell ref="A29:G29"/>
    <mergeCell ref="F2:G2"/>
    <mergeCell ref="F3:G3"/>
    <mergeCell ref="F5:G5"/>
    <mergeCell ref="F7:G7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geOrder="overThenDown" paperSize="9" scale="95" r:id="rId1"/>
  <headerFooter>
    <oddHeader>&amp;CLINIA DE FLUXORES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M45"/>
  <sheetViews>
    <sheetView view="pageLayout" workbookViewId="0" topLeftCell="A22">
      <selection activeCell="H8" sqref="H8"/>
    </sheetView>
  </sheetViews>
  <sheetFormatPr defaultColWidth="10.28125" defaultRowHeight="12.75"/>
  <cols>
    <col min="1" max="7" width="10.28125" style="0" customWidth="1"/>
  </cols>
  <sheetData>
    <row r="1" spans="1:7" ht="13.5" customHeight="1">
      <c r="A1" s="50" t="s">
        <v>61</v>
      </c>
      <c r="B1" s="50"/>
      <c r="C1" s="50"/>
      <c r="D1" s="50"/>
      <c r="E1" s="50"/>
      <c r="F1" s="50"/>
      <c r="G1" s="50"/>
    </row>
    <row r="2" spans="2:7" ht="13.5" customHeight="1">
      <c r="B2" s="45" t="s">
        <v>54</v>
      </c>
      <c r="F2" s="54">
        <v>30</v>
      </c>
      <c r="G2" s="55"/>
    </row>
    <row r="3" spans="2:7" ht="13.5" customHeight="1">
      <c r="B3" s="45" t="s">
        <v>55</v>
      </c>
      <c r="F3" s="54">
        <v>10</v>
      </c>
      <c r="G3" s="55"/>
    </row>
    <row r="4" spans="2:7" ht="13.5" customHeight="1">
      <c r="B4" s="45" t="s">
        <v>52</v>
      </c>
      <c r="E4" s="26">
        <v>5</v>
      </c>
      <c r="F4" s="54">
        <f>E4</f>
        <v>5</v>
      </c>
      <c r="G4" s="55"/>
    </row>
    <row r="5" spans="2:7" ht="13.5" customHeight="1">
      <c r="B5" s="45" t="s">
        <v>53</v>
      </c>
      <c r="E5" s="26">
        <v>150</v>
      </c>
      <c r="F5" s="56">
        <f>E5*1.1</f>
        <v>165</v>
      </c>
      <c r="G5" s="57"/>
    </row>
    <row r="6" spans="2:7" ht="13.5" customHeight="1">
      <c r="B6" s="45" t="s">
        <v>56</v>
      </c>
      <c r="C6" s="46"/>
      <c r="F6" s="54">
        <f>F2-F3-F4</f>
        <v>15</v>
      </c>
      <c r="G6" s="55"/>
    </row>
    <row r="7" spans="2:7" ht="13.5" customHeight="1">
      <c r="B7" s="45" t="s">
        <v>57</v>
      </c>
      <c r="C7" s="46"/>
      <c r="F7" s="58">
        <f>F6/F5</f>
        <v>0.09090909090909091</v>
      </c>
      <c r="G7" s="59"/>
    </row>
    <row r="8" spans="2:7" ht="13.5" customHeight="1">
      <c r="B8" s="45"/>
      <c r="C8" s="46"/>
      <c r="F8" s="48"/>
      <c r="G8" s="48"/>
    </row>
    <row r="9" spans="1:7" ht="13.5" customHeight="1">
      <c r="A9" s="50" t="s">
        <v>28</v>
      </c>
      <c r="B9" s="50"/>
      <c r="C9" s="50"/>
      <c r="D9" s="50"/>
      <c r="E9" s="50"/>
      <c r="F9" s="50"/>
      <c r="G9" s="50"/>
    </row>
    <row r="10" spans="1:7" ht="13.5" customHeight="1">
      <c r="A10" s="51" t="s">
        <v>88</v>
      </c>
      <c r="B10" s="51"/>
      <c r="C10" s="51"/>
      <c r="D10" s="51"/>
      <c r="E10" s="51"/>
      <c r="F10" s="51"/>
      <c r="G10" s="51"/>
    </row>
    <row r="11" spans="1:7" ht="13.5" customHeight="1">
      <c r="A11" s="19"/>
      <c r="B11" s="14" t="s">
        <v>86</v>
      </c>
      <c r="C11" s="15">
        <v>0</v>
      </c>
      <c r="D11" s="16" t="s">
        <v>87</v>
      </c>
      <c r="E11" s="15">
        <v>5</v>
      </c>
      <c r="F11" s="16"/>
      <c r="G11" s="17"/>
    </row>
    <row r="12" spans="1:7" ht="13.5" customHeight="1">
      <c r="A12" s="19"/>
      <c r="B12" s="8" t="s">
        <v>9</v>
      </c>
      <c r="C12" s="9">
        <f>C11+E11+G11</f>
        <v>5</v>
      </c>
      <c r="D12" s="10" t="s">
        <v>10</v>
      </c>
      <c r="E12" s="12">
        <f>1/(SQRT(C12-1))</f>
        <v>0.5</v>
      </c>
      <c r="F12" s="10" t="s">
        <v>0</v>
      </c>
      <c r="G12" s="20">
        <f>C11+E11*0.5</f>
        <v>2.5</v>
      </c>
    </row>
    <row r="13" spans="1:7" ht="13.5" customHeight="1">
      <c r="A13" s="19"/>
      <c r="B13" s="21" t="s">
        <v>2</v>
      </c>
      <c r="C13" s="21" t="s">
        <v>4</v>
      </c>
      <c r="D13" s="21" t="s">
        <v>5</v>
      </c>
      <c r="E13" s="21" t="s">
        <v>3</v>
      </c>
      <c r="F13" s="22" t="s">
        <v>3</v>
      </c>
      <c r="G13" s="23">
        <v>38</v>
      </c>
    </row>
    <row r="14" spans="1:7" ht="13.5" customHeight="1">
      <c r="A14" s="24"/>
      <c r="B14" s="25">
        <f>IF(E12&gt;0.3,(C11*1.5+E11*0.6)*E12,(C11*1.5+E11*0.6)*0.3)</f>
        <v>1.5</v>
      </c>
      <c r="C14" s="26">
        <v>50</v>
      </c>
      <c r="D14" s="26">
        <f>C14*1.1</f>
        <v>55.00000000000001</v>
      </c>
      <c r="E14" s="27">
        <f>SQRT(4000*B14/1.5/PI())</f>
        <v>35.682482323055424</v>
      </c>
      <c r="F14" s="28" t="s">
        <v>70</v>
      </c>
      <c r="G14" s="29">
        <f>4000*B14/POWER(G13,2)/PI()</f>
        <v>1.3226172556113187</v>
      </c>
    </row>
    <row r="15" spans="1:7" ht="13.5" customHeight="1">
      <c r="A15" s="24"/>
      <c r="B15" s="30"/>
      <c r="C15" s="31"/>
      <c r="D15" s="31"/>
      <c r="E15" s="32"/>
      <c r="F15" s="52">
        <f>4*0.00023*POWER(4/PI(),1.75)*POWER(B14/1000,1.75)/POWER(G13/1000,4.75)</f>
        <v>0.08944748919743822</v>
      </c>
      <c r="G15" s="53">
        <f>POWER(0.23*G14/POWER(G13,1/3),0.5)</f>
        <v>0.30080409493155236</v>
      </c>
    </row>
    <row r="16" spans="1:7" ht="13.5" customHeight="1">
      <c r="A16" s="33" t="s">
        <v>89</v>
      </c>
      <c r="B16" s="34"/>
      <c r="C16" s="34"/>
      <c r="D16" s="34"/>
      <c r="E16" s="34"/>
      <c r="F16" s="34"/>
      <c r="G16" s="34"/>
    </row>
    <row r="17" spans="1:7" ht="13.5" customHeight="1">
      <c r="A17" s="19"/>
      <c r="B17" s="14" t="s">
        <v>86</v>
      </c>
      <c r="C17" s="15">
        <v>0</v>
      </c>
      <c r="D17" s="16" t="s">
        <v>87</v>
      </c>
      <c r="E17" s="15">
        <v>3</v>
      </c>
      <c r="F17" s="16"/>
      <c r="G17" s="17"/>
    </row>
    <row r="18" spans="1:7" ht="13.5" customHeight="1">
      <c r="A18" s="19"/>
      <c r="B18" s="8" t="s">
        <v>9</v>
      </c>
      <c r="C18" s="9">
        <f>C17+E17+G17</f>
        <v>3</v>
      </c>
      <c r="D18" s="10" t="s">
        <v>10</v>
      </c>
      <c r="E18" s="12">
        <f>1/(SQRT(C18-1))</f>
        <v>0.7071067811865475</v>
      </c>
      <c r="F18" s="10" t="s">
        <v>0</v>
      </c>
      <c r="G18" s="20">
        <f>C17+E17*0.5</f>
        <v>1.5</v>
      </c>
    </row>
    <row r="19" spans="1:7" ht="13.5" customHeight="1">
      <c r="A19" s="19"/>
      <c r="B19" s="21" t="s">
        <v>2</v>
      </c>
      <c r="C19" s="21" t="s">
        <v>4</v>
      </c>
      <c r="D19" s="21" t="s">
        <v>5</v>
      </c>
      <c r="E19" s="21" t="s">
        <v>3</v>
      </c>
      <c r="F19" s="22" t="s">
        <v>3</v>
      </c>
      <c r="G19" s="23">
        <v>38</v>
      </c>
    </row>
    <row r="20" spans="1:7" ht="13.5" customHeight="1">
      <c r="A20" s="24"/>
      <c r="B20" s="25">
        <f>IF(E18&gt;0.3,(C17*1.5+E17*0.6)*E18,(C17*1.5+E17*0.6)*0.3)</f>
        <v>1.2727922061357853</v>
      </c>
      <c r="C20" s="26">
        <v>20</v>
      </c>
      <c r="D20" s="26">
        <f>C20*1.1</f>
        <v>22</v>
      </c>
      <c r="E20" s="27">
        <f>SQRT(4000*B20/1.5/PI())</f>
        <v>32.869128059450055</v>
      </c>
      <c r="F20" s="28" t="s">
        <v>70</v>
      </c>
      <c r="G20" s="29">
        <f>4000*B20/POWER(G19,2)/PI()</f>
        <v>1.1222779564285255</v>
      </c>
    </row>
    <row r="21" spans="1:7" ht="13.5" customHeight="1">
      <c r="A21" s="24"/>
      <c r="B21" s="30"/>
      <c r="C21" s="31"/>
      <c r="D21" s="31"/>
      <c r="E21" s="32"/>
      <c r="F21" s="52">
        <f>4*0.00023*POWER(4/PI(),1.75)*POWER(B20/1000,1.75)/POWER(G19/1000,4.75)</f>
        <v>0.06710178740955104</v>
      </c>
      <c r="G21" s="53">
        <f>POWER(0.23*G20/POWER(G19,1/3),0.5)</f>
        <v>0.27708745786230793</v>
      </c>
    </row>
    <row r="22" spans="1:13" s="6" customFormat="1" ht="13.5" customHeight="1">
      <c r="A22" s="33" t="s">
        <v>90</v>
      </c>
      <c r="B22" s="34"/>
      <c r="C22" s="34"/>
      <c r="D22" s="34"/>
      <c r="E22" s="34"/>
      <c r="F22" s="34"/>
      <c r="G22" s="34"/>
      <c r="H22"/>
      <c r="I22"/>
      <c r="J22"/>
      <c r="K22"/>
      <c r="L22"/>
      <c r="M22"/>
    </row>
    <row r="23" spans="1:13" s="6" customFormat="1" ht="13.5" customHeight="1">
      <c r="A23" s="19"/>
      <c r="B23" s="14" t="s">
        <v>86</v>
      </c>
      <c r="C23" s="15">
        <v>2</v>
      </c>
      <c r="D23" s="16" t="s">
        <v>87</v>
      </c>
      <c r="E23" s="15">
        <v>1</v>
      </c>
      <c r="F23" s="16"/>
      <c r="G23" s="17"/>
      <c r="H23"/>
      <c r="I23"/>
      <c r="J23"/>
      <c r="K23"/>
      <c r="L23"/>
      <c r="M23"/>
    </row>
    <row r="24" spans="1:13" s="6" customFormat="1" ht="13.5" customHeight="1">
      <c r="A24" s="39"/>
      <c r="B24" s="8" t="s">
        <v>9</v>
      </c>
      <c r="C24" s="9">
        <f>C23+E23+G23</f>
        <v>3</v>
      </c>
      <c r="D24" s="10" t="s">
        <v>10</v>
      </c>
      <c r="E24" s="12">
        <f>1/(SQRT(C24-1))</f>
        <v>0.7071067811865475</v>
      </c>
      <c r="F24" s="10" t="s">
        <v>0</v>
      </c>
      <c r="G24" s="20">
        <f>5+E23*0.5</f>
        <v>5.5</v>
      </c>
      <c r="H24"/>
      <c r="I24"/>
      <c r="J24"/>
      <c r="K24"/>
      <c r="L24"/>
      <c r="M24"/>
    </row>
    <row r="25" spans="1:13" s="6" customFormat="1" ht="13.5" customHeight="1">
      <c r="A25" s="39"/>
      <c r="B25" s="21" t="s">
        <v>2</v>
      </c>
      <c r="C25" s="21" t="s">
        <v>4</v>
      </c>
      <c r="D25" s="21" t="s">
        <v>5</v>
      </c>
      <c r="E25" s="21" t="s">
        <v>3</v>
      </c>
      <c r="F25" s="22" t="s">
        <v>3</v>
      </c>
      <c r="G25" s="23">
        <v>51</v>
      </c>
      <c r="H25"/>
      <c r="I25"/>
      <c r="J25"/>
      <c r="K25"/>
      <c r="L25"/>
      <c r="M25"/>
    </row>
    <row r="26" spans="1:13" s="6" customFormat="1" ht="13.5" customHeight="1">
      <c r="A26" s="39"/>
      <c r="B26" s="25">
        <f>IF(E24&gt;0.3,(C23*1.5+E23*0.6)*E24,(C23*1.5+E23*0.6)*0.3)</f>
        <v>2.545584412271571</v>
      </c>
      <c r="C26" s="26">
        <v>30</v>
      </c>
      <c r="D26" s="26">
        <f>C26*1.1</f>
        <v>33</v>
      </c>
      <c r="E26" s="27">
        <f>SQRT(4000*B26/1.5/PI())</f>
        <v>46.48396668505232</v>
      </c>
      <c r="F26" s="28" t="s">
        <v>60</v>
      </c>
      <c r="G26" s="29">
        <f>4000*B26/POWER(G25,2)/PI()</f>
        <v>1.2461125483143336</v>
      </c>
      <c r="H26"/>
      <c r="I26"/>
      <c r="J26"/>
      <c r="K26"/>
      <c r="L26"/>
      <c r="M26"/>
    </row>
    <row r="27" spans="1:13" s="6" customFormat="1" ht="13.5" customHeight="1">
      <c r="A27" s="39"/>
      <c r="B27" s="30"/>
      <c r="C27" s="31"/>
      <c r="D27" s="31"/>
      <c r="E27" s="32"/>
      <c r="F27" s="52">
        <f>4*0.00023*POWER(4/PI(),1.75)*POWER(B26/1000,1.75)/POWER(G25/1000,4.75)</f>
        <v>0.0557892250265704</v>
      </c>
      <c r="G27" s="53">
        <f>POWER(0.23*G26/POWER(G25,1/3),0.5)</f>
        <v>0.2780017458828293</v>
      </c>
      <c r="H27"/>
      <c r="I27"/>
      <c r="J27"/>
      <c r="K27"/>
      <c r="L27"/>
      <c r="M27"/>
    </row>
    <row r="28" spans="1:13" s="6" customFormat="1" ht="13.5" customHeight="1">
      <c r="A28" s="33" t="s">
        <v>91</v>
      </c>
      <c r="B28" s="34"/>
      <c r="C28" s="34"/>
      <c r="D28" s="34"/>
      <c r="E28" s="34"/>
      <c r="F28" s="34"/>
      <c r="G28" s="34"/>
      <c r="H28"/>
      <c r="I28"/>
      <c r="J28"/>
      <c r="K28"/>
      <c r="L28"/>
      <c r="M28"/>
    </row>
    <row r="29" spans="1:13" s="6" customFormat="1" ht="13.5" customHeight="1">
      <c r="A29" s="19"/>
      <c r="B29" s="14" t="s">
        <v>86</v>
      </c>
      <c r="C29" s="15">
        <v>1</v>
      </c>
      <c r="D29" s="16" t="s">
        <v>87</v>
      </c>
      <c r="E29" s="15">
        <v>6</v>
      </c>
      <c r="F29" s="16"/>
      <c r="G29" s="17"/>
      <c r="H29"/>
      <c r="I29"/>
      <c r="J29"/>
      <c r="K29"/>
      <c r="L29"/>
      <c r="M29"/>
    </row>
    <row r="30" spans="1:13" s="6" customFormat="1" ht="13.5" customHeight="1">
      <c r="A30" s="39"/>
      <c r="B30" s="8" t="s">
        <v>9</v>
      </c>
      <c r="C30" s="9">
        <f>C29+E29+G29</f>
        <v>7</v>
      </c>
      <c r="D30" s="10" t="s">
        <v>10</v>
      </c>
      <c r="E30" s="12">
        <f>1/(SQRT(C30-1))</f>
        <v>0.4082482904638631</v>
      </c>
      <c r="F30" s="10" t="s">
        <v>0</v>
      </c>
      <c r="G30" s="20">
        <f>C29+E29*0.5</f>
        <v>4</v>
      </c>
      <c r="H30"/>
      <c r="I30"/>
      <c r="J30"/>
      <c r="K30"/>
      <c r="L30"/>
      <c r="M30"/>
    </row>
    <row r="31" spans="1:13" s="6" customFormat="1" ht="13.5" customHeight="1">
      <c r="A31" s="39"/>
      <c r="B31" s="21" t="s">
        <v>2</v>
      </c>
      <c r="C31" s="21" t="s">
        <v>4</v>
      </c>
      <c r="D31" s="21" t="s">
        <v>5</v>
      </c>
      <c r="E31" s="21" t="s">
        <v>3</v>
      </c>
      <c r="F31" s="22" t="s">
        <v>3</v>
      </c>
      <c r="G31" s="23">
        <v>51</v>
      </c>
      <c r="H31"/>
      <c r="I31"/>
      <c r="J31"/>
      <c r="K31"/>
      <c r="L31"/>
      <c r="M31"/>
    </row>
    <row r="32" spans="1:13" s="6" customFormat="1" ht="13.5" customHeight="1">
      <c r="A32" s="39"/>
      <c r="B32" s="25">
        <f>IF(E30&gt;0.3,(C29*1.5+E29*0.6)*E30,(C29*1.5+E29*0.6)*0.3)</f>
        <v>2.0820662813657016</v>
      </c>
      <c r="C32" s="26">
        <v>70</v>
      </c>
      <c r="D32" s="26">
        <f>C32*1.1</f>
        <v>77</v>
      </c>
      <c r="E32" s="27">
        <f>SQRT(4000*B32/1.5/PI())</f>
        <v>42.039418995307244</v>
      </c>
      <c r="F32" s="28" t="s">
        <v>60</v>
      </c>
      <c r="G32" s="29">
        <f>4000*B32/POWER(G31,2)/PI()</f>
        <v>1.0192115048806225</v>
      </c>
      <c r="H32"/>
      <c r="I32"/>
      <c r="J32"/>
      <c r="K32"/>
      <c r="L32"/>
      <c r="M32"/>
    </row>
    <row r="33" spans="1:13" s="6" customFormat="1" ht="13.5" customHeight="1">
      <c r="A33" s="39"/>
      <c r="B33" s="30"/>
      <c r="C33" s="31"/>
      <c r="D33" s="31"/>
      <c r="E33" s="32"/>
      <c r="F33" s="52">
        <f>4*0.00023*POWER(4/PI(),1.75)*POWER(B32/1000,1.75)/POWER(G31/1000,4.75)</f>
        <v>0.039245300840169604</v>
      </c>
      <c r="G33" s="53">
        <f>POWER(0.23*G32/POWER(G31,1/3),0.5)</f>
        <v>0.2514207093335979</v>
      </c>
      <c r="H33"/>
      <c r="I33"/>
      <c r="J33"/>
      <c r="K33"/>
      <c r="L33"/>
      <c r="M33"/>
    </row>
    <row r="34" spans="1:7" ht="13.5" customHeight="1">
      <c r="A34" s="33" t="s">
        <v>34</v>
      </c>
      <c r="B34" s="34"/>
      <c r="C34" s="34"/>
      <c r="D34" s="34"/>
      <c r="E34" s="34"/>
      <c r="F34" s="34"/>
      <c r="G34" s="34"/>
    </row>
    <row r="35" spans="1:7" ht="13.5" customHeight="1">
      <c r="A35" s="19"/>
      <c r="B35" s="8" t="s">
        <v>21</v>
      </c>
      <c r="C35" s="13">
        <f>G12</f>
        <v>2.5</v>
      </c>
      <c r="D35" s="10" t="s">
        <v>22</v>
      </c>
      <c r="E35" s="13">
        <f>G18</f>
        <v>1.5</v>
      </c>
      <c r="F35" s="10" t="s">
        <v>23</v>
      </c>
      <c r="G35" s="11">
        <v>0</v>
      </c>
    </row>
    <row r="36" spans="1:7" ht="13.5" customHeight="1">
      <c r="A36" s="39"/>
      <c r="B36" s="8" t="s">
        <v>9</v>
      </c>
      <c r="C36" s="9">
        <f>C12+C18</f>
        <v>8</v>
      </c>
      <c r="D36" s="10" t="s">
        <v>10</v>
      </c>
      <c r="E36" s="12">
        <f>1/(SQRT(C36-1))</f>
        <v>0.3779644730092272</v>
      </c>
      <c r="F36" s="10" t="s">
        <v>0</v>
      </c>
      <c r="G36" s="44">
        <f>C35+E35+G35</f>
        <v>4</v>
      </c>
    </row>
    <row r="37" spans="1:7" ht="13.5" customHeight="1">
      <c r="A37" s="39"/>
      <c r="B37" s="37" t="s">
        <v>2</v>
      </c>
      <c r="C37" s="37" t="s">
        <v>4</v>
      </c>
      <c r="D37" s="37" t="s">
        <v>5</v>
      </c>
      <c r="E37" s="37" t="s">
        <v>3</v>
      </c>
      <c r="F37" s="38" t="s">
        <v>3</v>
      </c>
      <c r="G37" s="27">
        <v>38</v>
      </c>
    </row>
    <row r="38" spans="1:7" ht="13.5" customHeight="1">
      <c r="A38" s="39"/>
      <c r="B38" s="25">
        <f>IF(E36&gt;0.3,(C35+E35+G35)*E36,(C35+E35+G35)*0.3)</f>
        <v>1.5118578920369088</v>
      </c>
      <c r="C38" s="26">
        <v>10</v>
      </c>
      <c r="D38" s="26">
        <f>C38*1.1</f>
        <v>11</v>
      </c>
      <c r="E38" s="27">
        <f>SQRT(4000*B38/1.5/PI())</f>
        <v>35.823244354853706</v>
      </c>
      <c r="F38" s="28" t="s">
        <v>70</v>
      </c>
      <c r="G38" s="29">
        <f>4000*B38/POWER(G37,2)/PI()</f>
        <v>1.3330728906934464</v>
      </c>
    </row>
    <row r="39" spans="1:7" ht="13.5" customHeight="1">
      <c r="A39" s="39"/>
      <c r="B39" s="36"/>
      <c r="C39" s="31"/>
      <c r="D39" s="31"/>
      <c r="E39" s="32"/>
      <c r="F39" s="52">
        <f>4*0.00023*POWER(4/PI(),1.75)*POWER(B38/1000,1.75)/POWER(G37/1000,4.75)</f>
        <v>0.09068859024463999</v>
      </c>
      <c r="G39" s="53">
        <f>POWER(0.23*G38/POWER(G37,1/3),0.5)</f>
        <v>0.30199072189299697</v>
      </c>
    </row>
    <row r="40" spans="1:7" ht="13.5" customHeight="1">
      <c r="A40" s="33" t="s">
        <v>92</v>
      </c>
      <c r="B40" s="34"/>
      <c r="C40" s="34"/>
      <c r="D40" s="34"/>
      <c r="E40" s="34"/>
      <c r="F40" s="34"/>
      <c r="G40" s="34"/>
    </row>
    <row r="41" spans="1:7" ht="13.5" customHeight="1">
      <c r="A41" s="19"/>
      <c r="B41" s="8" t="s">
        <v>21</v>
      </c>
      <c r="C41" s="13">
        <f>G36</f>
        <v>4</v>
      </c>
      <c r="D41" s="10" t="s">
        <v>22</v>
      </c>
      <c r="E41" s="13">
        <f>G24</f>
        <v>5.5</v>
      </c>
      <c r="F41" s="10" t="s">
        <v>23</v>
      </c>
      <c r="G41" s="62">
        <f>G30</f>
        <v>4</v>
      </c>
    </row>
    <row r="42" spans="1:7" ht="13.5" customHeight="1">
      <c r="A42" s="39"/>
      <c r="B42" s="8" t="s">
        <v>9</v>
      </c>
      <c r="C42" s="9">
        <f>C36+C30+C24</f>
        <v>18</v>
      </c>
      <c r="D42" s="10" t="s">
        <v>10</v>
      </c>
      <c r="E42" s="12">
        <f>1/(SQRT(C42-1))</f>
        <v>0.24253562503633297</v>
      </c>
      <c r="F42" s="10" t="s">
        <v>0</v>
      </c>
      <c r="G42" s="44">
        <f>C41+E41+G41</f>
        <v>13.5</v>
      </c>
    </row>
    <row r="43" spans="1:7" ht="13.5" customHeight="1">
      <c r="A43" s="39"/>
      <c r="B43" s="37" t="s">
        <v>2</v>
      </c>
      <c r="C43" s="37" t="s">
        <v>4</v>
      </c>
      <c r="D43" s="37" t="s">
        <v>5</v>
      </c>
      <c r="E43" s="37" t="s">
        <v>3</v>
      </c>
      <c r="F43" s="38" t="s">
        <v>3</v>
      </c>
      <c r="G43" s="27">
        <v>64</v>
      </c>
    </row>
    <row r="44" spans="1:7" ht="13.5" customHeight="1">
      <c r="A44" s="39"/>
      <c r="B44" s="25">
        <f>IF(E42&gt;0.3,(C41+E41+G41)*E42,(C41+E41+G41)*0.3)</f>
        <v>4.05</v>
      </c>
      <c r="C44" s="26">
        <v>20</v>
      </c>
      <c r="D44" s="26">
        <f>C44*1.1</f>
        <v>22</v>
      </c>
      <c r="E44" s="27">
        <f>SQRT(4000*B44/1.5/PI())</f>
        <v>58.632301428350395</v>
      </c>
      <c r="F44" s="28" t="s">
        <v>58</v>
      </c>
      <c r="G44" s="29">
        <f>4000*B44/POWER(G43,2)/PI()</f>
        <v>1.2589404678167502</v>
      </c>
    </row>
    <row r="45" spans="1:7" ht="13.5" customHeight="1">
      <c r="A45" s="39"/>
      <c r="B45" s="36"/>
      <c r="C45" s="31"/>
      <c r="D45" s="31"/>
      <c r="E45" s="32"/>
      <c r="F45" s="52">
        <f>4*0.00023*POWER(4/PI(),1.75)*POWER(B44/1000,1.75)/POWER(G43/1000,4.75)</f>
        <v>0.042763372595925275</v>
      </c>
      <c r="G45" s="53">
        <f>POWER(0.23*G44/POWER(G43,1/3),0.5)</f>
        <v>0.2690521824841106</v>
      </c>
    </row>
  </sheetData>
  <sheetProtection/>
  <mergeCells count="15">
    <mergeCell ref="F33:G33"/>
    <mergeCell ref="F39:G39"/>
    <mergeCell ref="F45:G45"/>
    <mergeCell ref="F7:G7"/>
    <mergeCell ref="A9:G9"/>
    <mergeCell ref="A10:G10"/>
    <mergeCell ref="F15:G15"/>
    <mergeCell ref="F21:G21"/>
    <mergeCell ref="F27:G27"/>
    <mergeCell ref="A1:G1"/>
    <mergeCell ref="F2:G2"/>
    <mergeCell ref="F3:G3"/>
    <mergeCell ref="F4:G4"/>
    <mergeCell ref="F5:G5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geOrder="overThenDown" paperSize="9" scale="95" r:id="rId1"/>
  <headerFooter>
    <oddHeader>&amp;CLINIA DE PISCINAS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RSL2K</cp:lastModifiedBy>
  <cp:lastPrinted>2008-05-02T20:36:05Z</cp:lastPrinted>
  <dcterms:created xsi:type="dcterms:W3CDTF">2005-03-04T09:56:03Z</dcterms:created>
  <dcterms:modified xsi:type="dcterms:W3CDTF">2008-05-02T20:51:14Z</dcterms:modified>
  <cp:category/>
  <cp:version/>
  <cp:contentType/>
  <cp:contentStatus/>
</cp:coreProperties>
</file>