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120" yWindow="135" windowWidth="9420" windowHeight="4500" activeTab="0"/>
  </bookViews>
  <sheets>
    <sheet name="CÀLCUL CAMP SOLAR" sheetId="1" r:id="rId1"/>
    <sheet name="ESCOMESES" sheetId="2" r:id="rId2"/>
    <sheet name="HORES PIC" sheetId="3" r:id="rId3"/>
    <sheet name="Cablejat" sheetId="4" r:id="rId4"/>
    <sheet name="Hoja1" sheetId="5" r:id="rId5"/>
  </sheets>
  <definedNames/>
  <calcPr fullCalcOnLoad="1"/>
</workbook>
</file>

<file path=xl/comments1.xml><?xml version="1.0" encoding="utf-8"?>
<comments xmlns="http://schemas.openxmlformats.org/spreadsheetml/2006/main">
  <authors>
    <author>ALBERT MOLINS GALAS</author>
    <author>vista</author>
  </authors>
  <commentList>
    <comment ref="A118" authorId="0">
      <text>
        <r>
          <rPr>
            <b/>
            <sz val="8"/>
            <rFont val="Tahoma"/>
            <family val="2"/>
          </rPr>
          <t>ALBERT: S'ha de dividir l'energia que es consumeix per l'energia que produeix una placa.</t>
        </r>
        <r>
          <rPr>
            <sz val="8"/>
            <rFont val="Tahoma"/>
            <family val="2"/>
          </rPr>
          <t xml:space="preserve">
</t>
        </r>
      </text>
    </comment>
    <comment ref="D87" authorId="1">
      <text>
        <r>
          <rPr>
            <b/>
            <sz val="9"/>
            <rFont val="Tahoma"/>
            <family val="2"/>
          </rPr>
          <t>Albert: A partir de l'atlas solar.</t>
        </r>
      </text>
    </comment>
    <comment ref="B61" authorId="1">
      <text>
        <r>
          <rPr>
            <b/>
            <sz val="9"/>
            <rFont val="Tahoma"/>
            <family val="2"/>
          </rPr>
          <t>Albert: A partir d'aquesta quantitat d'energia, s'escull un model de placa solar per connectar-la a xarxa.</t>
        </r>
      </text>
    </comment>
    <comment ref="D103" authorId="1">
      <text>
        <r>
          <rPr>
            <b/>
            <sz val="9"/>
            <rFont val="Tahoma"/>
            <family val="2"/>
          </rPr>
          <t>Albert: A partir de l'atlas solar.</t>
        </r>
      </text>
    </comment>
    <comment ref="A122" authorId="0">
      <text>
        <r>
          <rPr>
            <b/>
            <sz val="8"/>
            <rFont val="Tahoma"/>
            <family val="2"/>
          </rPr>
          <t>ALBERT: S'ha de dividir l'energia que es consumeix per l'energia que produeix una placa.</t>
        </r>
        <r>
          <rPr>
            <sz val="8"/>
            <rFont val="Tahoma"/>
            <family val="2"/>
          </rPr>
          <t xml:space="preserve">
</t>
        </r>
      </text>
    </comment>
    <comment ref="D133" authorId="1">
      <text>
        <r>
          <rPr>
            <b/>
            <sz val="9"/>
            <rFont val="Tahoma"/>
            <family val="2"/>
          </rPr>
          <t>ALBERT: Ha de ser múltiple de 3, així es podran connectar a les diferents fases.</t>
        </r>
        <r>
          <rPr>
            <sz val="9"/>
            <rFont val="Tahoma"/>
            <family val="2"/>
          </rPr>
          <t xml:space="preserve">
</t>
        </r>
      </text>
    </comment>
    <comment ref="D145" authorId="1">
      <text>
        <r>
          <rPr>
            <b/>
            <sz val="9"/>
            <rFont val="Tahoma"/>
            <family val="2"/>
          </rPr>
          <t>Albert: Per càlcul, per generar la mateixa quantitat d'energia que la que es consumeix, caldrien 51 plaques a 25º, però per espai i per equilibri a les fases, se'n posen 36.</t>
        </r>
        <r>
          <rPr>
            <sz val="9"/>
            <rFont val="Tahoma"/>
            <family val="2"/>
          </rPr>
          <t xml:space="preserve">
</t>
        </r>
      </text>
    </comment>
    <comment ref="B177" authorId="1">
      <text>
        <r>
          <rPr>
            <b/>
            <sz val="9"/>
            <rFont val="Tahoma"/>
            <family val="2"/>
          </rPr>
          <t>Albert: Voltatge de les 12 plaques en sèrie. L'inversor ho pot suportar.</t>
        </r>
        <r>
          <rPr>
            <sz val="9"/>
            <rFont val="Tahoma"/>
            <family val="2"/>
          </rPr>
          <t xml:space="preserve">
</t>
        </r>
      </text>
    </comment>
    <comment ref="B178" authorId="1">
      <text>
        <r>
          <rPr>
            <b/>
            <sz val="9"/>
            <rFont val="Tahoma"/>
            <family val="2"/>
          </rPr>
          <t>Albert: Segons catàleg, l'intensitat màxima de les plaques és de 7,42 A. Com que és un valor inferior, és correcte.</t>
        </r>
        <r>
          <rPr>
            <sz val="9"/>
            <rFont val="Tahoma"/>
            <family val="2"/>
          </rPr>
          <t xml:space="preserve">
</t>
        </r>
      </text>
    </comment>
    <comment ref="A163" authorId="1">
      <text>
        <r>
          <rPr>
            <b/>
            <sz val="9"/>
            <rFont val="Tahoma"/>
            <family val="2"/>
          </rPr>
          <t>Albert:
Número de plaques per potència de cada placa.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vista</author>
  </authors>
  <commentList>
    <comment ref="E9" authorId="0">
      <text>
        <r>
          <rPr>
            <b/>
            <sz val="9"/>
            <rFont val="Tahoma"/>
            <family val="2"/>
          </rPr>
          <t>vista:</t>
        </r>
        <r>
          <rPr>
            <sz val="9"/>
            <rFont val="Tahoma"/>
            <family val="2"/>
          </rPr>
          <t xml:space="preserve">
Watts pic de la placa.</t>
        </r>
      </text>
    </comment>
    <comment ref="F9" authorId="0">
      <text>
        <r>
          <rPr>
            <b/>
            <sz val="9"/>
            <rFont val="Tahoma"/>
            <family val="2"/>
          </rPr>
          <t>vista:</t>
        </r>
        <r>
          <rPr>
            <sz val="9"/>
            <rFont val="Tahoma"/>
            <family val="2"/>
          </rPr>
          <t xml:space="preserve">
Intensitat màxima potència.
</t>
        </r>
      </text>
    </comment>
    <comment ref="G9" authorId="0">
      <text>
        <r>
          <rPr>
            <b/>
            <sz val="9"/>
            <rFont val="Tahoma"/>
            <family val="2"/>
          </rPr>
          <t>vista:</t>
        </r>
        <r>
          <rPr>
            <sz val="9"/>
            <rFont val="Tahoma"/>
            <family val="2"/>
          </rPr>
          <t xml:space="preserve">
Tensió màxima potència</t>
        </r>
      </text>
    </comment>
    <comment ref="O9" authorId="0">
      <text>
        <r>
          <rPr>
            <b/>
            <sz val="9"/>
            <rFont val="Tahoma"/>
            <family val="2"/>
          </rPr>
          <t>vista:</t>
        </r>
        <r>
          <rPr>
            <sz val="9"/>
            <rFont val="Tahoma"/>
            <family val="2"/>
          </rPr>
          <t xml:space="preserve">
Longitud total del cable (anada i tornada)</t>
        </r>
      </text>
    </comment>
    <comment ref="P9" authorId="0">
      <text>
        <r>
          <rPr>
            <b/>
            <sz val="9"/>
            <rFont val="Tahoma"/>
            <family val="2"/>
          </rPr>
          <t>vista:</t>
        </r>
        <r>
          <rPr>
            <sz val="9"/>
            <rFont val="Tahoma"/>
            <family val="2"/>
          </rPr>
          <t xml:space="preserve">
secció de caiguda de tensió. Màxima caiguda 1,5% (mm²)
</t>
        </r>
      </text>
    </comment>
    <comment ref="Q9" authorId="0">
      <text>
        <r>
          <rPr>
            <b/>
            <sz val="9"/>
            <rFont val="Tahoma"/>
            <family val="2"/>
          </rPr>
          <t>vista:</t>
        </r>
        <r>
          <rPr>
            <sz val="9"/>
            <rFont val="Tahoma"/>
            <family val="2"/>
          </rPr>
          <t xml:space="preserve">
secció mm². Secció normalitzada immediatament superior a la calculada.</t>
        </r>
      </text>
    </comment>
    <comment ref="R9" authorId="0">
      <text>
        <r>
          <rPr>
            <b/>
            <sz val="9"/>
            <rFont val="Tahoma"/>
            <family val="2"/>
          </rPr>
          <t>vista:</t>
        </r>
        <r>
          <rPr>
            <sz val="9"/>
            <rFont val="Tahoma"/>
            <family val="2"/>
          </rPr>
          <t xml:space="preserve">
caiguda de tensió (%)</t>
        </r>
      </text>
    </comment>
    <comment ref="C9" authorId="0">
      <text>
        <r>
          <rPr>
            <b/>
            <sz val="9"/>
            <rFont val="Tahoma"/>
            <family val="2"/>
          </rPr>
          <t>vista:</t>
        </r>
        <r>
          <rPr>
            <sz val="9"/>
            <rFont val="Tahoma"/>
            <family val="2"/>
          </rPr>
          <t xml:space="preserve">
sèrie
</t>
        </r>
      </text>
    </comment>
    <comment ref="D9" authorId="0">
      <text>
        <r>
          <rPr>
            <b/>
            <sz val="9"/>
            <rFont val="Tahoma"/>
            <family val="2"/>
          </rPr>
          <t>vista:</t>
        </r>
        <r>
          <rPr>
            <sz val="9"/>
            <rFont val="Tahoma"/>
            <family val="2"/>
          </rPr>
          <t xml:space="preserve">
paral·lel</t>
        </r>
      </text>
    </comment>
    <comment ref="C17" authorId="0">
      <text>
        <r>
          <rPr>
            <b/>
            <sz val="9"/>
            <rFont val="Tahoma"/>
            <family val="2"/>
          </rPr>
          <t>vista:</t>
        </r>
        <r>
          <rPr>
            <sz val="9"/>
            <rFont val="Tahoma"/>
            <family val="2"/>
          </rPr>
          <t xml:space="preserve">
sèrie
</t>
        </r>
      </text>
    </comment>
    <comment ref="D17" authorId="0">
      <text>
        <r>
          <rPr>
            <b/>
            <sz val="9"/>
            <rFont val="Tahoma"/>
            <family val="2"/>
          </rPr>
          <t>vista:</t>
        </r>
        <r>
          <rPr>
            <sz val="9"/>
            <rFont val="Tahoma"/>
            <family val="2"/>
          </rPr>
          <t xml:space="preserve">
paral·lel</t>
        </r>
      </text>
    </comment>
    <comment ref="E17" authorId="0">
      <text>
        <r>
          <rPr>
            <b/>
            <sz val="9"/>
            <rFont val="Tahoma"/>
            <family val="2"/>
          </rPr>
          <t>vista:</t>
        </r>
        <r>
          <rPr>
            <sz val="9"/>
            <rFont val="Tahoma"/>
            <family val="2"/>
          </rPr>
          <t xml:space="preserve">
Watts pic de la placa.</t>
        </r>
      </text>
    </comment>
    <comment ref="F17" authorId="0">
      <text>
        <r>
          <rPr>
            <b/>
            <sz val="9"/>
            <rFont val="Tahoma"/>
            <family val="2"/>
          </rPr>
          <t>vista:</t>
        </r>
        <r>
          <rPr>
            <sz val="9"/>
            <rFont val="Tahoma"/>
            <family val="2"/>
          </rPr>
          <t xml:space="preserve">
Intensitat màxima potència.
</t>
        </r>
      </text>
    </comment>
    <comment ref="G17" authorId="0">
      <text>
        <r>
          <rPr>
            <b/>
            <sz val="9"/>
            <rFont val="Tahoma"/>
            <family val="2"/>
          </rPr>
          <t>vista:</t>
        </r>
        <r>
          <rPr>
            <sz val="9"/>
            <rFont val="Tahoma"/>
            <family val="2"/>
          </rPr>
          <t xml:space="preserve">
Tensió màxima potència</t>
        </r>
      </text>
    </comment>
    <comment ref="O17" authorId="0">
      <text>
        <r>
          <rPr>
            <b/>
            <sz val="9"/>
            <rFont val="Tahoma"/>
            <family val="2"/>
          </rPr>
          <t>vista:</t>
        </r>
        <r>
          <rPr>
            <sz val="9"/>
            <rFont val="Tahoma"/>
            <family val="2"/>
          </rPr>
          <t xml:space="preserve">
Longitud total del cable (anada i tornada)</t>
        </r>
      </text>
    </comment>
    <comment ref="P17" authorId="0">
      <text>
        <r>
          <rPr>
            <b/>
            <sz val="9"/>
            <rFont val="Tahoma"/>
            <family val="2"/>
          </rPr>
          <t>vista:</t>
        </r>
        <r>
          <rPr>
            <sz val="9"/>
            <rFont val="Tahoma"/>
            <family val="2"/>
          </rPr>
          <t xml:space="preserve">
secció de caiguda de tensió. Màxima caiguda 1,5% (mm²)
</t>
        </r>
      </text>
    </comment>
    <comment ref="Q17" authorId="0">
      <text>
        <r>
          <rPr>
            <b/>
            <sz val="9"/>
            <rFont val="Tahoma"/>
            <family val="2"/>
          </rPr>
          <t>vista:</t>
        </r>
        <r>
          <rPr>
            <sz val="9"/>
            <rFont val="Tahoma"/>
            <family val="2"/>
          </rPr>
          <t xml:space="preserve">
secció mm²</t>
        </r>
      </text>
    </comment>
    <comment ref="R17" authorId="0">
      <text>
        <r>
          <rPr>
            <b/>
            <sz val="9"/>
            <rFont val="Tahoma"/>
            <family val="2"/>
          </rPr>
          <t>vista:</t>
        </r>
        <r>
          <rPr>
            <sz val="9"/>
            <rFont val="Tahoma"/>
            <family val="2"/>
          </rPr>
          <t xml:space="preserve">
caiguda de tensió (V)</t>
        </r>
      </text>
    </comment>
    <comment ref="C29" authorId="0">
      <text>
        <r>
          <rPr>
            <b/>
            <sz val="9"/>
            <rFont val="Tahoma"/>
            <family val="2"/>
          </rPr>
          <t>vista:</t>
        </r>
        <r>
          <rPr>
            <sz val="9"/>
            <rFont val="Tahoma"/>
            <family val="2"/>
          </rPr>
          <t xml:space="preserve">
sèrie
</t>
        </r>
      </text>
    </comment>
    <comment ref="D29" authorId="0">
      <text>
        <r>
          <rPr>
            <b/>
            <sz val="9"/>
            <rFont val="Tahoma"/>
            <family val="2"/>
          </rPr>
          <t>vista:</t>
        </r>
        <r>
          <rPr>
            <sz val="9"/>
            <rFont val="Tahoma"/>
            <family val="2"/>
          </rPr>
          <t xml:space="preserve">
paral·lel</t>
        </r>
      </text>
    </comment>
    <comment ref="E29" authorId="0">
      <text>
        <r>
          <rPr>
            <b/>
            <sz val="9"/>
            <rFont val="Tahoma"/>
            <family val="2"/>
          </rPr>
          <t>vista:</t>
        </r>
        <r>
          <rPr>
            <sz val="9"/>
            <rFont val="Tahoma"/>
            <family val="2"/>
          </rPr>
          <t xml:space="preserve">
Watts pic de la placa.</t>
        </r>
      </text>
    </comment>
    <comment ref="F29" authorId="0">
      <text>
        <r>
          <rPr>
            <b/>
            <sz val="9"/>
            <rFont val="Tahoma"/>
            <family val="2"/>
          </rPr>
          <t>vista:</t>
        </r>
        <r>
          <rPr>
            <sz val="9"/>
            <rFont val="Tahoma"/>
            <family val="2"/>
          </rPr>
          <t xml:space="preserve">
Intensitat màxima potència.
</t>
        </r>
      </text>
    </comment>
    <comment ref="G29" authorId="0">
      <text>
        <r>
          <rPr>
            <b/>
            <sz val="9"/>
            <rFont val="Tahoma"/>
            <family val="2"/>
          </rPr>
          <t>vista:</t>
        </r>
        <r>
          <rPr>
            <sz val="9"/>
            <rFont val="Tahoma"/>
            <family val="2"/>
          </rPr>
          <t xml:space="preserve">
Tensió màxima potència</t>
        </r>
      </text>
    </comment>
    <comment ref="O29" authorId="0">
      <text>
        <r>
          <rPr>
            <b/>
            <sz val="9"/>
            <rFont val="Tahoma"/>
            <family val="2"/>
          </rPr>
          <t>vista:</t>
        </r>
        <r>
          <rPr>
            <sz val="9"/>
            <rFont val="Tahoma"/>
            <family val="2"/>
          </rPr>
          <t xml:space="preserve">
Longitud total del cable (anada i tornada)</t>
        </r>
      </text>
    </comment>
    <comment ref="P29" authorId="0">
      <text>
        <r>
          <rPr>
            <b/>
            <sz val="9"/>
            <rFont val="Tahoma"/>
            <family val="2"/>
          </rPr>
          <t>vista:</t>
        </r>
        <r>
          <rPr>
            <sz val="9"/>
            <rFont val="Tahoma"/>
            <family val="2"/>
          </rPr>
          <t xml:space="preserve">
secció de caiguda de tensió. Màxima caiguda 1,5% (mm²)
</t>
        </r>
      </text>
    </comment>
    <comment ref="Q29" authorId="0">
      <text>
        <r>
          <rPr>
            <b/>
            <sz val="9"/>
            <rFont val="Tahoma"/>
            <family val="2"/>
          </rPr>
          <t>vista:</t>
        </r>
        <r>
          <rPr>
            <sz val="9"/>
            <rFont val="Tahoma"/>
            <family val="2"/>
          </rPr>
          <t xml:space="preserve">
secció mm²</t>
        </r>
      </text>
    </comment>
    <comment ref="R29" authorId="0">
      <text>
        <r>
          <rPr>
            <b/>
            <sz val="9"/>
            <rFont val="Tahoma"/>
            <family val="2"/>
          </rPr>
          <t>vista:</t>
        </r>
        <r>
          <rPr>
            <sz val="9"/>
            <rFont val="Tahoma"/>
            <family val="2"/>
          </rPr>
          <t xml:space="preserve">
caiguda de tensió (V)</t>
        </r>
      </text>
    </comment>
    <comment ref="A1" authorId="0">
      <text>
        <r>
          <rPr>
            <b/>
            <sz val="9"/>
            <rFont val="Tahoma"/>
            <family val="0"/>
          </rPr>
          <t xml:space="preserve">Albert Molins:
</t>
        </r>
        <r>
          <rPr>
            <sz val="9"/>
            <rFont val="Tahoma"/>
            <family val="2"/>
          </rPr>
          <t>Caiguda màxima: 1,5%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<sst xmlns="http://schemas.openxmlformats.org/spreadsheetml/2006/main" count="599" uniqueCount="165">
  <si>
    <t>Energia total consumida any 2006 (kWh)</t>
  </si>
  <si>
    <t>Lluminàries</t>
  </si>
  <si>
    <t>Ornamentals</t>
  </si>
  <si>
    <t>Escomesa 1</t>
  </si>
  <si>
    <t>Escomesa 2</t>
  </si>
  <si>
    <t>Total</t>
  </si>
  <si>
    <t>Pot. estalviada quan certes faroles funcionin amb e.s. (W)</t>
  </si>
  <si>
    <t>Energia consumida per les faroles que aniran amb e.s.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</si>
  <si>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</si>
  <si>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</si>
  <si>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</si>
  <si>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</si>
  <si>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</si>
  <si>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</si>
  <si>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</si>
  <si>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</si>
  <si>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</si>
  <si>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</si>
  <si>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</si>
  <si>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</si>
  <si>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HORES de NIT</t>
  </si>
  <si>
    <t>HORES de SOL</t>
  </si>
  <si>
    <t>POTÈNCIA</t>
  </si>
  <si>
    <t>TOTAL</t>
  </si>
  <si>
    <t>ENERGIA (Wh)</t>
  </si>
  <si>
    <t>ENERGIA (kWh)</t>
  </si>
  <si>
    <t>DIES</t>
  </si>
  <si>
    <t>ESCOMESA 1</t>
  </si>
  <si>
    <t>ESCOMESA 2</t>
  </si>
  <si>
    <t>TIPUS</t>
  </si>
  <si>
    <t>SI</t>
  </si>
  <si>
    <t>NO</t>
  </si>
  <si>
    <t>Lluminària</t>
  </si>
  <si>
    <t>Ornamental</t>
  </si>
  <si>
    <t>Balisa</t>
  </si>
  <si>
    <t>Aplic</t>
  </si>
  <si>
    <t>Projector</t>
  </si>
  <si>
    <t>TOTAL E. SOLAR (W)</t>
  </si>
  <si>
    <t>TOTAL NO E.SOLAR (W)</t>
  </si>
  <si>
    <t>TOTAL (W)</t>
  </si>
  <si>
    <t>Energia consumida per les faroles que no aniran amb e.s.</t>
  </si>
  <si>
    <t>APLICA</t>
  </si>
  <si>
    <t>Energia consumida per les faroles</t>
  </si>
  <si>
    <t>DIMENSIONAT A XARXA</t>
  </si>
  <si>
    <t>Pel càlcul, s'agafa el consum total d'energia i se li resta el consum que ens estalviarem amb la implantació dels fanals solars.</t>
  </si>
  <si>
    <t>Energia total sense els fanals solars (kWh)</t>
  </si>
  <si>
    <t>Radiació de 1000 W/m²</t>
  </si>
  <si>
    <t>KYOCERA KC175GHT-2</t>
  </si>
  <si>
    <t>ELECTRICITAT</t>
  </si>
  <si>
    <t>DIMENSIONS</t>
  </si>
  <si>
    <t>CÈL·LULES</t>
  </si>
  <si>
    <t>Número</t>
  </si>
  <si>
    <t>Tipus</t>
  </si>
  <si>
    <t>Potència màxima (W)</t>
  </si>
  <si>
    <t>Voltatge màxim del sistema (V)</t>
  </si>
  <si>
    <t>Voltatge de màxima potència (V)</t>
  </si>
  <si>
    <t>Intensitat de màxima potència (A)</t>
  </si>
  <si>
    <t>Voltatge amb circuit obert (V)</t>
  </si>
  <si>
    <t>Intensitat de curt-circuit (A)</t>
  </si>
  <si>
    <t>Llargada (mm)</t>
  </si>
  <si>
    <t>Amplada (mm)</t>
  </si>
  <si>
    <t>Pes (Kg)</t>
  </si>
  <si>
    <t>Policristalina</t>
  </si>
  <si>
    <t>MES</t>
  </si>
  <si>
    <t>HORES PIC</t>
  </si>
  <si>
    <t>INCLINACIÓ DE LA PLACA</t>
  </si>
  <si>
    <t>FACTOR CORRECTOR</t>
  </si>
  <si>
    <t>CÀLCUL DELS INVERSORS</t>
  </si>
  <si>
    <t>W</t>
  </si>
  <si>
    <t>kW</t>
  </si>
  <si>
    <t>Radiació global diària</t>
  </si>
  <si>
    <t>MJ/m².dia</t>
  </si>
  <si>
    <t>hores pic</t>
  </si>
  <si>
    <t>0º Sud, 15º inclinació, Girona</t>
  </si>
  <si>
    <t>MITJANA</t>
  </si>
  <si>
    <t>TOTAL NO E.S.</t>
  </si>
  <si>
    <t>TOTAL E.S.</t>
  </si>
  <si>
    <t>17º</t>
  </si>
  <si>
    <t>Superfície (mm²)</t>
  </si>
  <si>
    <t>Superfície (m²)</t>
  </si>
  <si>
    <t>SUPERFÍCIE TOTAL (m²)</t>
  </si>
  <si>
    <t>AJUNTAMENT (m²)</t>
  </si>
  <si>
    <t>RECTORIA (m²)</t>
  </si>
  <si>
    <t>TOTAL (m²)</t>
  </si>
  <si>
    <t>Número de plaques necessàries inclinades a 17º</t>
  </si>
  <si>
    <t>Energia que produeix una placa inclinada a 17º durant un any</t>
  </si>
  <si>
    <t>Superfície disponible a 17º d'inclinació</t>
  </si>
  <si>
    <t>Número de plaques que es poden muntar a 17º d'inclinació</t>
  </si>
  <si>
    <t>Energia que generen les plaques muntades a 17º d'inclinació</t>
  </si>
  <si>
    <t>TOTAL (kWh)</t>
  </si>
  <si>
    <t>Energia que falta ser coberta amb plaques solars</t>
  </si>
  <si>
    <t>Gruix (mm)</t>
  </si>
  <si>
    <t>TEÒRIC</t>
  </si>
  <si>
    <t>REAL</t>
  </si>
  <si>
    <t>Energia que generen totes les plaques</t>
  </si>
  <si>
    <t>Estalvi ambiental (equivalent a kg de CO2)</t>
  </si>
  <si>
    <t>rectoria: 3inversors</t>
  </si>
  <si>
    <t>ajuntament: 1 inv de 5000</t>
  </si>
  <si>
    <t>12 plaques en serie</t>
  </si>
  <si>
    <t>diposit:</t>
  </si>
  <si>
    <t>16 plaques en serie</t>
  </si>
  <si>
    <t>preus: itec</t>
  </si>
  <si>
    <t>atersa</t>
  </si>
  <si>
    <t>Potència total</t>
  </si>
  <si>
    <t>Potència de cada subcamp</t>
  </si>
  <si>
    <t>Ajuntament</t>
  </si>
  <si>
    <t>Rectoria</t>
  </si>
  <si>
    <t>Dipòsit d'aigua</t>
  </si>
  <si>
    <t>Inversors</t>
  </si>
  <si>
    <t>1 inversor de 5000 W</t>
  </si>
  <si>
    <t>3 inversors de 3300 W</t>
  </si>
  <si>
    <t>Connexió de les plaques</t>
  </si>
  <si>
    <t>Voltatge de les plaques connectades en sèrie (V)</t>
  </si>
  <si>
    <t>Intensitat màxima que pot suportar l'inversor (A)</t>
  </si>
  <si>
    <t>1 inversor que té 2 grups de plaques connectades en paral·lel. Cada grup té 12 plaques connectades en sèrie entre elles.</t>
  </si>
  <si>
    <t>3 inversors que tenen cadascun 2 grups de plaques connectades en paral·lel. Cada grup té 11 plaques connectades en sèrie entre elles.</t>
  </si>
  <si>
    <t>3 inversors que tenen cadascun 1 grup de plaques. Cada grup de plaques té 16 plaques connectades en sèrie.</t>
  </si>
  <si>
    <t>Núm. I potència</t>
  </si>
  <si>
    <t>Potència calculada</t>
  </si>
  <si>
    <t>3 inversors de 5000 W</t>
  </si>
  <si>
    <t>AJUNTAMENT</t>
  </si>
  <si>
    <t>L1</t>
  </si>
  <si>
    <t>L2</t>
  </si>
  <si>
    <t>L3</t>
  </si>
  <si>
    <t>L4</t>
  </si>
  <si>
    <t>L5</t>
  </si>
  <si>
    <t>L6</t>
  </si>
  <si>
    <t>L7</t>
  </si>
  <si>
    <t>RECTORIA</t>
  </si>
  <si>
    <t>DIPÒSIT</t>
  </si>
  <si>
    <t>LÍNIA</t>
  </si>
  <si>
    <t>s</t>
  </si>
  <si>
    <t>p</t>
  </si>
  <si>
    <t>Isc</t>
  </si>
  <si>
    <t>Voc</t>
  </si>
  <si>
    <t>Impp</t>
  </si>
  <si>
    <t>Vmpp</t>
  </si>
  <si>
    <t>Valors per camp FV</t>
  </si>
  <si>
    <t>Valors per mòdul</t>
  </si>
  <si>
    <t>L</t>
  </si>
  <si>
    <t>Scdt</t>
  </si>
  <si>
    <t>S</t>
  </si>
  <si>
    <t>Caiguda de tensió per cada camp FV</t>
  </si>
  <si>
    <t>Camp FV</t>
  </si>
  <si>
    <t>A1</t>
  </si>
  <si>
    <t>A2</t>
  </si>
  <si>
    <t>CABLEJAT CORRENT CONTINU</t>
  </si>
  <si>
    <t>Wp (W)</t>
  </si>
  <si>
    <t>Imp (A)</t>
  </si>
  <si>
    <t>Vmp (V)</t>
  </si>
  <si>
    <t>A</t>
  </si>
  <si>
    <t>B1</t>
  </si>
  <si>
    <t>B2</t>
  </si>
  <si>
    <t>C1</t>
  </si>
  <si>
    <t>C2</t>
  </si>
  <si>
    <t>A-C</t>
  </si>
  <si>
    <t>NÚM.</t>
  </si>
  <si>
    <t>QTT.</t>
  </si>
  <si>
    <t>POT. (W)</t>
  </si>
  <si>
    <t>cdt (%)</t>
  </si>
  <si>
    <t>cdt total (%)</t>
  </si>
  <si>
    <t>Energia que produeix una placa inclinada a 25º durant un any</t>
  </si>
  <si>
    <t>0º Sud, 25º inclinació, Girona</t>
  </si>
  <si>
    <t>Número de plaques necessàries inclinades a 25º</t>
  </si>
  <si>
    <t>25º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</si>
</sst>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[$-403]dddd\,\ d&quot; / &quot;mmmm&quot; / &quot;yyyy"/>
  </numFmts>
  <fonts count="4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6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7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0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28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28" xfId="0" applyFill="1" applyBorder="1" applyAlignment="1">
      <alignment/>
    </xf>
    <xf numFmtId="0" fontId="0" fillId="37" borderId="16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29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34" borderId="30" xfId="0" applyFill="1" applyBorder="1" applyAlignment="1">
      <alignment horizontal="right"/>
    </xf>
    <xf numFmtId="0" fontId="0" fillId="34" borderId="28" xfId="0" applyFill="1" applyBorder="1" applyAlignment="1">
      <alignment horizontal="right"/>
    </xf>
    <xf numFmtId="0" fontId="0" fillId="34" borderId="31" xfId="0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left"/>
    </xf>
    <xf numFmtId="0" fontId="1" fillId="36" borderId="30" xfId="0" applyFont="1" applyFill="1" applyBorder="1" applyAlignment="1">
      <alignment/>
    </xf>
    <xf numFmtId="0" fontId="1" fillId="36" borderId="32" xfId="0" applyFont="1" applyFill="1" applyBorder="1" applyAlignment="1">
      <alignment/>
    </xf>
    <xf numFmtId="0" fontId="1" fillId="36" borderId="28" xfId="0" applyFont="1" applyFill="1" applyBorder="1" applyAlignment="1">
      <alignment horizontal="right"/>
    </xf>
    <xf numFmtId="0" fontId="1" fillId="36" borderId="31" xfId="0" applyFont="1" applyFill="1" applyBorder="1" applyAlignment="1">
      <alignment horizontal="right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2" fontId="0" fillId="0" borderId="0" xfId="0" applyNumberFormat="1" applyAlignment="1">
      <alignment/>
    </xf>
    <xf numFmtId="0" fontId="0" fillId="38" borderId="15" xfId="0" applyFill="1" applyBorder="1" applyAlignment="1">
      <alignment/>
    </xf>
    <xf numFmtId="2" fontId="0" fillId="38" borderId="15" xfId="0" applyNumberFormat="1" applyFill="1" applyBorder="1" applyAlignment="1">
      <alignment/>
    </xf>
    <xf numFmtId="0" fontId="0" fillId="38" borderId="28" xfId="0" applyFill="1" applyBorder="1" applyAlignment="1">
      <alignment/>
    </xf>
    <xf numFmtId="2" fontId="0" fillId="38" borderId="28" xfId="0" applyNumberFormat="1" applyFill="1" applyBorder="1" applyAlignment="1">
      <alignment/>
    </xf>
    <xf numFmtId="0" fontId="0" fillId="38" borderId="16" xfId="0" applyFill="1" applyBorder="1" applyAlignment="1">
      <alignment/>
    </xf>
    <xf numFmtId="2" fontId="0" fillId="38" borderId="16" xfId="0" applyNumberFormat="1" applyFill="1" applyBorder="1" applyAlignment="1">
      <alignment/>
    </xf>
    <xf numFmtId="0" fontId="1" fillId="39" borderId="10" xfId="0" applyFont="1" applyFill="1" applyBorder="1" applyAlignment="1">
      <alignment horizontal="center"/>
    </xf>
    <xf numFmtId="0" fontId="1" fillId="40" borderId="15" xfId="0" applyFont="1" applyFill="1" applyBorder="1" applyAlignment="1">
      <alignment/>
    </xf>
    <xf numFmtId="0" fontId="1" fillId="40" borderId="28" xfId="0" applyFont="1" applyFill="1" applyBorder="1" applyAlignment="1">
      <alignment/>
    </xf>
    <xf numFmtId="0" fontId="1" fillId="40" borderId="16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0" fontId="1" fillId="40" borderId="33" xfId="0" applyFont="1" applyFill="1" applyBorder="1" applyAlignment="1">
      <alignment/>
    </xf>
    <xf numFmtId="2" fontId="1" fillId="38" borderId="10" xfId="0" applyNumberFormat="1" applyFont="1" applyFill="1" applyBorder="1" applyAlignment="1">
      <alignment/>
    </xf>
    <xf numFmtId="2" fontId="1" fillId="38" borderId="33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2" fontId="0" fillId="34" borderId="15" xfId="0" applyNumberForma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0" fillId="34" borderId="15" xfId="0" applyFont="1" applyFill="1" applyBorder="1" applyAlignment="1">
      <alignment horizontal="right"/>
    </xf>
    <xf numFmtId="0" fontId="0" fillId="34" borderId="28" xfId="0" applyFont="1" applyFill="1" applyBorder="1" applyAlignment="1">
      <alignment horizontal="right"/>
    </xf>
    <xf numFmtId="0" fontId="1" fillId="33" borderId="17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2" fontId="0" fillId="34" borderId="16" xfId="0" applyNumberFormat="1" applyFill="1" applyBorder="1" applyAlignment="1">
      <alignment horizontal="right"/>
    </xf>
    <xf numFmtId="0" fontId="1" fillId="35" borderId="34" xfId="0" applyFont="1" applyFill="1" applyBorder="1" applyAlignment="1">
      <alignment/>
    </xf>
    <xf numFmtId="1" fontId="1" fillId="35" borderId="35" xfId="0" applyNumberFormat="1" applyFont="1" applyFill="1" applyBorder="1" applyAlignment="1">
      <alignment/>
    </xf>
    <xf numFmtId="0" fontId="1" fillId="41" borderId="36" xfId="0" applyFont="1" applyFill="1" applyBorder="1" applyAlignment="1">
      <alignment/>
    </xf>
    <xf numFmtId="2" fontId="1" fillId="41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" fillId="42" borderId="10" xfId="0" applyFont="1" applyFill="1" applyBorder="1" applyAlignment="1">
      <alignment/>
    </xf>
    <xf numFmtId="0" fontId="1" fillId="41" borderId="10" xfId="0" applyFont="1" applyFill="1" applyBorder="1" applyAlignment="1">
      <alignment horizontal="left"/>
    </xf>
    <xf numFmtId="0" fontId="1" fillId="41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14" borderId="10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1" fillId="41" borderId="29" xfId="0" applyFont="1" applyFill="1" applyBorder="1" applyAlignment="1">
      <alignment/>
    </xf>
    <xf numFmtId="0" fontId="1" fillId="41" borderId="36" xfId="0" applyFont="1" applyFill="1" applyBorder="1" applyAlignment="1">
      <alignment horizontal="left"/>
    </xf>
    <xf numFmtId="0" fontId="1" fillId="41" borderId="33" xfId="0" applyFont="1" applyFill="1" applyBorder="1" applyAlignment="1">
      <alignment/>
    </xf>
    <xf numFmtId="0" fontId="1" fillId="41" borderId="37" xfId="0" applyFont="1" applyFill="1" applyBorder="1" applyAlignment="1">
      <alignment/>
    </xf>
    <xf numFmtId="2" fontId="1" fillId="41" borderId="38" xfId="0" applyNumberFormat="1" applyFont="1" applyFill="1" applyBorder="1" applyAlignment="1">
      <alignment/>
    </xf>
    <xf numFmtId="0" fontId="1" fillId="41" borderId="39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13" borderId="31" xfId="0" applyFont="1" applyFill="1" applyBorder="1" applyAlignment="1">
      <alignment/>
    </xf>
    <xf numFmtId="0" fontId="0" fillId="13" borderId="31" xfId="0" applyFill="1" applyBorder="1" applyAlignment="1">
      <alignment/>
    </xf>
    <xf numFmtId="0" fontId="0" fillId="13" borderId="40" xfId="0" applyFill="1" applyBorder="1" applyAlignment="1">
      <alignment/>
    </xf>
    <xf numFmtId="0" fontId="0" fillId="13" borderId="41" xfId="0" applyFill="1" applyBorder="1" applyAlignment="1">
      <alignment/>
    </xf>
    <xf numFmtId="0" fontId="0" fillId="13" borderId="42" xfId="0" applyFill="1" applyBorder="1" applyAlignment="1">
      <alignment/>
    </xf>
    <xf numFmtId="0" fontId="1" fillId="10" borderId="35" xfId="0" applyFont="1" applyFill="1" applyBorder="1" applyAlignment="1">
      <alignment horizontal="center" vertical="center"/>
    </xf>
    <xf numFmtId="0" fontId="1" fillId="10" borderId="43" xfId="0" applyFont="1" applyFill="1" applyBorder="1" applyAlignment="1">
      <alignment horizontal="center" vertical="center"/>
    </xf>
    <xf numFmtId="0" fontId="1" fillId="10" borderId="44" xfId="0" applyFont="1" applyFill="1" applyBorder="1" applyAlignment="1">
      <alignment horizontal="center" vertical="center"/>
    </xf>
    <xf numFmtId="0" fontId="1" fillId="10" borderId="45" xfId="0" applyFont="1" applyFill="1" applyBorder="1" applyAlignment="1">
      <alignment horizontal="center" vertical="center"/>
    </xf>
    <xf numFmtId="0" fontId="0" fillId="13" borderId="22" xfId="0" applyFill="1" applyBorder="1" applyAlignment="1">
      <alignment/>
    </xf>
    <xf numFmtId="0" fontId="0" fillId="13" borderId="46" xfId="0" applyFill="1" applyBorder="1" applyAlignment="1">
      <alignment/>
    </xf>
    <xf numFmtId="0" fontId="0" fillId="13" borderId="47" xfId="0" applyFill="1" applyBorder="1" applyAlignment="1">
      <alignment/>
    </xf>
    <xf numFmtId="0" fontId="0" fillId="13" borderId="23" xfId="0" applyFill="1" applyBorder="1" applyAlignment="1">
      <alignment/>
    </xf>
    <xf numFmtId="0" fontId="1" fillId="10" borderId="48" xfId="0" applyFont="1" applyFill="1" applyBorder="1" applyAlignment="1">
      <alignment horizontal="center" vertical="center"/>
    </xf>
    <xf numFmtId="0" fontId="0" fillId="13" borderId="30" xfId="0" applyFont="1" applyFill="1" applyBorder="1" applyAlignment="1">
      <alignment/>
    </xf>
    <xf numFmtId="0" fontId="0" fillId="13" borderId="28" xfId="0" applyFont="1" applyFill="1" applyBorder="1" applyAlignment="1">
      <alignment/>
    </xf>
    <xf numFmtId="0" fontId="0" fillId="13" borderId="49" xfId="0" applyFill="1" applyBorder="1" applyAlignment="1">
      <alignment/>
    </xf>
    <xf numFmtId="0" fontId="0" fillId="13" borderId="21" xfId="0" applyFill="1" applyBorder="1" applyAlignment="1">
      <alignment/>
    </xf>
    <xf numFmtId="0" fontId="0" fillId="13" borderId="50" xfId="0" applyFill="1" applyBorder="1" applyAlignment="1">
      <alignment/>
    </xf>
    <xf numFmtId="0" fontId="0" fillId="13" borderId="30" xfId="0" applyFill="1" applyBorder="1" applyAlignment="1">
      <alignment/>
    </xf>
    <xf numFmtId="0" fontId="0" fillId="13" borderId="28" xfId="0" applyFill="1" applyBorder="1" applyAlignment="1">
      <alignment/>
    </xf>
    <xf numFmtId="0" fontId="0" fillId="13" borderId="51" xfId="0" applyFill="1" applyBorder="1" applyAlignment="1">
      <alignment/>
    </xf>
    <xf numFmtId="0" fontId="0" fillId="13" borderId="52" xfId="0" applyFill="1" applyBorder="1" applyAlignment="1">
      <alignment/>
    </xf>
    <xf numFmtId="0" fontId="1" fillId="10" borderId="53" xfId="0" applyFont="1" applyFill="1" applyBorder="1" applyAlignment="1">
      <alignment horizontal="center" vertical="center"/>
    </xf>
    <xf numFmtId="0" fontId="0" fillId="13" borderId="54" xfId="0" applyFill="1" applyBorder="1" applyAlignment="1">
      <alignment/>
    </xf>
    <xf numFmtId="0" fontId="0" fillId="13" borderId="55" xfId="0" applyFill="1" applyBorder="1" applyAlignment="1">
      <alignment/>
    </xf>
    <xf numFmtId="0" fontId="0" fillId="13" borderId="56" xfId="0" applyFill="1" applyBorder="1" applyAlignment="1">
      <alignment/>
    </xf>
    <xf numFmtId="0" fontId="0" fillId="13" borderId="57" xfId="0" applyFill="1" applyBorder="1" applyAlignment="1">
      <alignment/>
    </xf>
    <xf numFmtId="0" fontId="0" fillId="13" borderId="58" xfId="0" applyFill="1" applyBorder="1" applyAlignment="1">
      <alignment/>
    </xf>
    <xf numFmtId="0" fontId="0" fillId="13" borderId="59" xfId="0" applyFill="1" applyBorder="1" applyAlignment="1">
      <alignment/>
    </xf>
    <xf numFmtId="0" fontId="0" fillId="13" borderId="16" xfId="0" applyFont="1" applyFill="1" applyBorder="1" applyAlignment="1">
      <alignment/>
    </xf>
    <xf numFmtId="0" fontId="0" fillId="13" borderId="60" xfId="0" applyFill="1" applyBorder="1" applyAlignment="1">
      <alignment/>
    </xf>
    <xf numFmtId="0" fontId="0" fillId="13" borderId="61" xfId="0" applyFont="1" applyFill="1" applyBorder="1" applyAlignment="1">
      <alignment/>
    </xf>
    <xf numFmtId="0" fontId="0" fillId="13" borderId="62" xfId="0" applyFont="1" applyFill="1" applyBorder="1" applyAlignment="1">
      <alignment/>
    </xf>
    <xf numFmtId="0" fontId="0" fillId="13" borderId="63" xfId="0" applyFont="1" applyFill="1" applyBorder="1" applyAlignment="1">
      <alignment/>
    </xf>
    <xf numFmtId="0" fontId="0" fillId="13" borderId="64" xfId="0" applyFont="1" applyFill="1" applyBorder="1" applyAlignment="1">
      <alignment/>
    </xf>
    <xf numFmtId="0" fontId="0" fillId="13" borderId="61" xfId="0" applyFill="1" applyBorder="1" applyAlignment="1">
      <alignment/>
    </xf>
    <xf numFmtId="0" fontId="0" fillId="13" borderId="62" xfId="0" applyFill="1" applyBorder="1" applyAlignment="1">
      <alignment/>
    </xf>
    <xf numFmtId="0" fontId="0" fillId="13" borderId="64" xfId="0" applyFill="1" applyBorder="1" applyAlignment="1">
      <alignment/>
    </xf>
    <xf numFmtId="0" fontId="0" fillId="43" borderId="0" xfId="0" applyFill="1" applyAlignment="1">
      <alignment/>
    </xf>
    <xf numFmtId="0" fontId="0" fillId="43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13" borderId="65" xfId="0" applyFill="1" applyBorder="1" applyAlignment="1">
      <alignment/>
    </xf>
    <xf numFmtId="0" fontId="0" fillId="13" borderId="66" xfId="0" applyFill="1" applyBorder="1" applyAlignment="1">
      <alignment/>
    </xf>
    <xf numFmtId="0" fontId="0" fillId="13" borderId="67" xfId="0" applyFill="1" applyBorder="1" applyAlignment="1">
      <alignment/>
    </xf>
    <xf numFmtId="0" fontId="0" fillId="13" borderId="68" xfId="0" applyFill="1" applyBorder="1" applyAlignment="1">
      <alignment/>
    </xf>
    <xf numFmtId="0" fontId="0" fillId="0" borderId="0" xfId="0" applyFont="1" applyAlignment="1">
      <alignment/>
    </xf>
    <xf numFmtId="0" fontId="0" fillId="34" borderId="15" xfId="0" applyFont="1" applyFill="1" applyBorder="1" applyAlignment="1">
      <alignment horizontal="right"/>
    </xf>
    <xf numFmtId="0" fontId="0" fillId="34" borderId="28" xfId="0" applyFont="1" applyFill="1" applyBorder="1" applyAlignment="1">
      <alignment horizontal="right"/>
    </xf>
    <xf numFmtId="0" fontId="1" fillId="44" borderId="36" xfId="0" applyFont="1" applyFill="1" applyBorder="1" applyAlignment="1">
      <alignment/>
    </xf>
    <xf numFmtId="0" fontId="1" fillId="44" borderId="10" xfId="0" applyFont="1" applyFill="1" applyBorder="1" applyAlignment="1">
      <alignment/>
    </xf>
    <xf numFmtId="0" fontId="1" fillId="44" borderId="15" xfId="0" applyFont="1" applyFill="1" applyBorder="1" applyAlignment="1">
      <alignment/>
    </xf>
    <xf numFmtId="0" fontId="1" fillId="44" borderId="28" xfId="0" applyFont="1" applyFill="1" applyBorder="1" applyAlignment="1">
      <alignment/>
    </xf>
    <xf numFmtId="0" fontId="1" fillId="44" borderId="31" xfId="0" applyFont="1" applyFill="1" applyBorder="1" applyAlignment="1">
      <alignment/>
    </xf>
    <xf numFmtId="0" fontId="1" fillId="44" borderId="30" xfId="0" applyFont="1" applyFill="1" applyBorder="1" applyAlignment="1">
      <alignment/>
    </xf>
    <xf numFmtId="0" fontId="1" fillId="45" borderId="32" xfId="0" applyFont="1" applyFill="1" applyBorder="1" applyAlignment="1">
      <alignment/>
    </xf>
    <xf numFmtId="0" fontId="1" fillId="45" borderId="27" xfId="0" applyFont="1" applyFill="1" applyBorder="1" applyAlignment="1">
      <alignment/>
    </xf>
    <xf numFmtId="0" fontId="1" fillId="45" borderId="69" xfId="0" applyFont="1" applyFill="1" applyBorder="1" applyAlignment="1">
      <alignment/>
    </xf>
    <xf numFmtId="0" fontId="1" fillId="45" borderId="70" xfId="0" applyFont="1" applyFill="1" applyBorder="1" applyAlignment="1">
      <alignment/>
    </xf>
    <xf numFmtId="0" fontId="1" fillId="45" borderId="17" xfId="0" applyFont="1" applyFill="1" applyBorder="1" applyAlignment="1">
      <alignment/>
    </xf>
    <xf numFmtId="0" fontId="1" fillId="45" borderId="11" xfId="0" applyFont="1" applyFill="1" applyBorder="1" applyAlignment="1">
      <alignment/>
    </xf>
    <xf numFmtId="0" fontId="1" fillId="45" borderId="20" xfId="0" applyFont="1" applyFill="1" applyBorder="1" applyAlignment="1">
      <alignment/>
    </xf>
    <xf numFmtId="0" fontId="1" fillId="45" borderId="21" xfId="0" applyFont="1" applyFill="1" applyBorder="1" applyAlignment="1">
      <alignment/>
    </xf>
    <xf numFmtId="0" fontId="1" fillId="45" borderId="23" xfId="0" applyFont="1" applyFill="1" applyBorder="1" applyAlignment="1">
      <alignment/>
    </xf>
    <xf numFmtId="0" fontId="1" fillId="45" borderId="50" xfId="0" applyFont="1" applyFill="1" applyBorder="1" applyAlignment="1">
      <alignment/>
    </xf>
    <xf numFmtId="0" fontId="1" fillId="45" borderId="42" xfId="0" applyFont="1" applyFill="1" applyBorder="1" applyAlignment="1">
      <alignment/>
    </xf>
    <xf numFmtId="0" fontId="1" fillId="45" borderId="47" xfId="0" applyFont="1" applyFill="1" applyBorder="1" applyAlignment="1">
      <alignment/>
    </xf>
    <xf numFmtId="0" fontId="1" fillId="45" borderId="22" xfId="0" applyFont="1" applyFill="1" applyBorder="1" applyAlignment="1">
      <alignment/>
    </xf>
    <xf numFmtId="2" fontId="1" fillId="45" borderId="50" xfId="0" applyNumberFormat="1" applyFont="1" applyFill="1" applyBorder="1" applyAlignment="1">
      <alignment/>
    </xf>
    <xf numFmtId="0" fontId="1" fillId="45" borderId="41" xfId="0" applyFont="1" applyFill="1" applyBorder="1" applyAlignment="1">
      <alignment/>
    </xf>
    <xf numFmtId="0" fontId="1" fillId="45" borderId="46" xfId="0" applyFont="1" applyFill="1" applyBorder="1" applyAlignment="1">
      <alignment/>
    </xf>
    <xf numFmtId="0" fontId="2" fillId="46" borderId="34" xfId="0" applyFont="1" applyFill="1" applyBorder="1" applyAlignment="1">
      <alignment horizontal="center" vertical="center" wrapText="1"/>
    </xf>
    <xf numFmtId="0" fontId="2" fillId="46" borderId="71" xfId="0" applyFont="1" applyFill="1" applyBorder="1" applyAlignment="1">
      <alignment horizontal="center" vertical="center" wrapText="1"/>
    </xf>
    <xf numFmtId="0" fontId="2" fillId="46" borderId="48" xfId="0" applyFont="1" applyFill="1" applyBorder="1" applyAlignment="1">
      <alignment horizontal="center" vertical="center" wrapText="1"/>
    </xf>
    <xf numFmtId="0" fontId="2" fillId="46" borderId="72" xfId="0" applyFont="1" applyFill="1" applyBorder="1" applyAlignment="1">
      <alignment horizontal="center" vertical="center" wrapText="1"/>
    </xf>
    <xf numFmtId="0" fontId="2" fillId="46" borderId="0" xfId="0" applyFont="1" applyFill="1" applyBorder="1" applyAlignment="1">
      <alignment horizontal="center" vertical="center" wrapText="1"/>
    </xf>
    <xf numFmtId="0" fontId="2" fillId="46" borderId="73" xfId="0" applyFont="1" applyFill="1" applyBorder="1" applyAlignment="1">
      <alignment horizontal="center" vertical="center" wrapText="1"/>
    </xf>
    <xf numFmtId="0" fontId="2" fillId="46" borderId="37" xfId="0" applyFont="1" applyFill="1" applyBorder="1" applyAlignment="1">
      <alignment horizontal="center" vertical="center" wrapText="1"/>
    </xf>
    <xf numFmtId="0" fontId="2" fillId="46" borderId="38" xfId="0" applyFont="1" applyFill="1" applyBorder="1" applyAlignment="1">
      <alignment horizontal="center" vertical="center" wrapText="1"/>
    </xf>
    <xf numFmtId="0" fontId="2" fillId="46" borderId="39" xfId="0" applyFont="1" applyFill="1" applyBorder="1" applyAlignment="1">
      <alignment horizontal="center" vertical="center" wrapText="1"/>
    </xf>
    <xf numFmtId="0" fontId="1" fillId="45" borderId="49" xfId="0" applyFont="1" applyFill="1" applyBorder="1" applyAlignment="1">
      <alignment/>
    </xf>
    <xf numFmtId="0" fontId="1" fillId="45" borderId="46" xfId="0" applyFont="1" applyFill="1" applyBorder="1" applyAlignment="1">
      <alignment/>
    </xf>
    <xf numFmtId="0" fontId="1" fillId="45" borderId="47" xfId="0" applyFont="1" applyFill="1" applyBorder="1" applyAlignment="1">
      <alignment/>
    </xf>
    <xf numFmtId="0" fontId="1" fillId="35" borderId="36" xfId="0" applyFont="1" applyFill="1" applyBorder="1" applyAlignment="1">
      <alignment wrapText="1"/>
    </xf>
    <xf numFmtId="0" fontId="0" fillId="0" borderId="74" xfId="0" applyBorder="1" applyAlignment="1">
      <alignment wrapText="1"/>
    </xf>
    <xf numFmtId="0" fontId="0" fillId="0" borderId="29" xfId="0" applyBorder="1" applyAlignment="1">
      <alignment wrapText="1"/>
    </xf>
    <xf numFmtId="0" fontId="0" fillId="33" borderId="32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74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1" fillId="39" borderId="32" xfId="0" applyFont="1" applyFill="1" applyBorder="1" applyAlignment="1">
      <alignment horizontal="center" vertical="center" wrapText="1"/>
    </xf>
    <xf numFmtId="0" fontId="1" fillId="39" borderId="26" xfId="0" applyFont="1" applyFill="1" applyBorder="1" applyAlignment="1">
      <alignment horizontal="center" vertical="center" wrapText="1"/>
    </xf>
    <xf numFmtId="0" fontId="1" fillId="39" borderId="27" xfId="0" applyFont="1" applyFill="1" applyBorder="1" applyAlignment="1">
      <alignment horizontal="center" vertical="center" wrapText="1"/>
    </xf>
    <xf numFmtId="0" fontId="7" fillId="18" borderId="34" xfId="0" applyFont="1" applyFill="1" applyBorder="1" applyAlignment="1">
      <alignment horizontal="center" vertical="center" wrapText="1"/>
    </xf>
    <xf numFmtId="0" fontId="7" fillId="18" borderId="71" xfId="0" applyFont="1" applyFill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7" fillId="18" borderId="72" xfId="0" applyFont="1" applyFill="1" applyBorder="1" applyAlignment="1">
      <alignment horizontal="center" vertical="center" wrapText="1"/>
    </xf>
    <xf numFmtId="0" fontId="7" fillId="18" borderId="0" xfId="0" applyFont="1" applyFill="1" applyBorder="1" applyAlignment="1">
      <alignment horizontal="center" vertical="center" wrapText="1"/>
    </xf>
    <xf numFmtId="0" fontId="0" fillId="0" borderId="73" xfId="0" applyBorder="1" applyAlignment="1">
      <alignment wrapText="1"/>
    </xf>
    <xf numFmtId="0" fontId="7" fillId="18" borderId="37" xfId="0" applyFont="1" applyFill="1" applyBorder="1" applyAlignment="1">
      <alignment horizontal="center" vertical="center" wrapText="1"/>
    </xf>
    <xf numFmtId="0" fontId="7" fillId="18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1" fillId="10" borderId="36" xfId="0" applyFont="1" applyFill="1" applyBorder="1" applyAlignment="1">
      <alignment horizontal="center" vertical="center" wrapText="1"/>
    </xf>
    <xf numFmtId="0" fontId="1" fillId="10" borderId="74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10" borderId="75" xfId="0" applyFont="1" applyFill="1" applyBorder="1" applyAlignment="1">
      <alignment horizontal="center" vertical="center" wrapText="1"/>
    </xf>
    <xf numFmtId="0" fontId="1" fillId="10" borderId="76" xfId="0" applyFont="1" applyFill="1" applyBorder="1" applyAlignment="1">
      <alignment horizontal="center" vertical="center" wrapText="1"/>
    </xf>
    <xf numFmtId="0" fontId="1" fillId="10" borderId="7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Hyperlink" xfId="43"/>
    <cellStyle name="Followed Hyperlink" xfId="44"/>
    <cellStyle name="Entrada" xfId="45"/>
    <cellStyle name="Incorrecte" xfId="46"/>
    <cellStyle name="Comma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514350</xdr:colOff>
      <xdr:row>0</xdr:row>
      <xdr:rowOff>123825</xdr:rowOff>
    </xdr:from>
    <xdr:to>
      <xdr:col>28</xdr:col>
      <xdr:colOff>552450</xdr:colOff>
      <xdr:row>10</xdr:row>
      <xdr:rowOff>38100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123825"/>
          <a:ext cx="55245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457200</xdr:colOff>
      <xdr:row>11</xdr:row>
      <xdr:rowOff>66675</xdr:rowOff>
    </xdr:from>
    <xdr:to>
      <xdr:col>25</xdr:col>
      <xdr:colOff>438150</xdr:colOff>
      <xdr:row>23</xdr:row>
      <xdr:rowOff>114300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87225" y="1895475"/>
          <a:ext cx="36385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84"/>
  <sheetViews>
    <sheetView tabSelected="1" zoomScalePageLayoutView="0" workbookViewId="0" topLeftCell="A1">
      <selection activeCell="A187" sqref="A187"/>
    </sheetView>
  </sheetViews>
  <sheetFormatPr defaultColWidth="9.140625" defaultRowHeight="12.75"/>
  <cols>
    <col min="1" max="1" width="57.28125" style="0" customWidth="1"/>
    <col min="2" max="2" width="23.140625" style="0" bestFit="1" customWidth="1"/>
    <col min="3" max="3" width="18.7109375" style="0" bestFit="1" customWidth="1"/>
    <col min="4" max="4" width="14.8515625" style="0" bestFit="1" customWidth="1"/>
    <col min="5" max="5" width="25.00390625" style="0" bestFit="1" customWidth="1"/>
    <col min="6" max="6" width="21.00390625" style="0" hidden="1" customWidth="1"/>
    <col min="7" max="7" width="14.00390625" style="0" bestFit="1" customWidth="1"/>
    <col min="8" max="8" width="15.00390625" style="0" bestFit="1" customWidth="1"/>
    <col min="9" max="9" width="14.8515625" style="0" bestFit="1" customWidth="1"/>
  </cols>
  <sheetData>
    <row r="5" ht="13.5" thickBot="1"/>
    <row r="6" spans="1:2" ht="13.5" thickBot="1">
      <c r="A6" s="10" t="s">
        <v>0</v>
      </c>
      <c r="B6" s="32">
        <v>65626</v>
      </c>
    </row>
    <row r="9" ht="13.5" thickBot="1"/>
    <row r="10" spans="1:4" ht="13.5" thickBot="1">
      <c r="A10" s="1" t="s">
        <v>6</v>
      </c>
      <c r="B10" s="12" t="s">
        <v>1</v>
      </c>
      <c r="C10" s="13" t="s">
        <v>2</v>
      </c>
      <c r="D10" s="1" t="s">
        <v>5</v>
      </c>
    </row>
    <row r="11" spans="1:4" ht="12.75">
      <c r="A11" s="23" t="s">
        <v>3</v>
      </c>
      <c r="B11" s="2">
        <v>960</v>
      </c>
      <c r="C11" s="3">
        <v>2000</v>
      </c>
      <c r="D11" s="6">
        <f>B11+C11</f>
        <v>2960</v>
      </c>
    </row>
    <row r="12" spans="1:4" ht="13.5" thickBot="1">
      <c r="A12" s="25" t="s">
        <v>4</v>
      </c>
      <c r="B12" s="4">
        <v>960</v>
      </c>
      <c r="C12" s="5">
        <v>1875</v>
      </c>
      <c r="D12" s="7">
        <f>B12+C12</f>
        <v>2835</v>
      </c>
    </row>
    <row r="13" spans="1:4" ht="13.5" thickBot="1">
      <c r="A13" s="10" t="s">
        <v>5</v>
      </c>
      <c r="B13" s="8">
        <f>B11+B12</f>
        <v>1920</v>
      </c>
      <c r="C13" s="9">
        <f>C11+C12</f>
        <v>3875</v>
      </c>
      <c r="D13" s="11">
        <f>B13+C13</f>
        <v>5795</v>
      </c>
    </row>
    <row r="16" ht="13.5" thickBot="1"/>
    <row r="17" ht="13.5" thickBot="1">
      <c r="A17" s="1" t="s">
        <v>7</v>
      </c>
    </row>
    <row r="18" spans="2:8" ht="13.5" thickBot="1">
      <c r="B18" s="1" t="s">
        <v>63</v>
      </c>
      <c r="C18" s="12" t="s">
        <v>22</v>
      </c>
      <c r="D18" s="21" t="s">
        <v>21</v>
      </c>
      <c r="E18" s="21" t="s">
        <v>20</v>
      </c>
      <c r="F18" s="21" t="s">
        <v>26</v>
      </c>
      <c r="G18" s="21" t="s">
        <v>24</v>
      </c>
      <c r="H18" s="22" t="s">
        <v>25</v>
      </c>
    </row>
    <row r="19" spans="2:8" ht="12.75">
      <c r="B19" s="23" t="s">
        <v>8</v>
      </c>
      <c r="C19" s="2">
        <v>5795</v>
      </c>
      <c r="D19" s="14">
        <v>10</v>
      </c>
      <c r="E19" s="14">
        <v>14</v>
      </c>
      <c r="F19" s="14">
        <v>31</v>
      </c>
      <c r="G19" s="14">
        <f aca="true" t="shared" si="0" ref="G19:G30">C19*E19*F19</f>
        <v>2515030</v>
      </c>
      <c r="H19" s="15">
        <f>G19/1000</f>
        <v>2515.03</v>
      </c>
    </row>
    <row r="20" spans="2:8" ht="12.75">
      <c r="B20" s="24" t="s">
        <v>9</v>
      </c>
      <c r="C20" s="16">
        <v>5795</v>
      </c>
      <c r="D20" s="17">
        <v>10</v>
      </c>
      <c r="E20" s="17">
        <v>14</v>
      </c>
      <c r="F20" s="17">
        <v>28</v>
      </c>
      <c r="G20" s="14">
        <f t="shared" si="0"/>
        <v>2271640</v>
      </c>
      <c r="H20" s="18">
        <f aca="true" t="shared" si="1" ref="H20:H30">G20/1000</f>
        <v>2271.64</v>
      </c>
    </row>
    <row r="21" spans="2:8" ht="12.75">
      <c r="B21" s="24" t="s">
        <v>10</v>
      </c>
      <c r="C21" s="16">
        <v>5795</v>
      </c>
      <c r="D21" s="17">
        <v>12</v>
      </c>
      <c r="E21" s="17">
        <v>12</v>
      </c>
      <c r="F21" s="17">
        <v>31</v>
      </c>
      <c r="G21" s="14">
        <f t="shared" si="0"/>
        <v>2155740</v>
      </c>
      <c r="H21" s="18">
        <f t="shared" si="1"/>
        <v>2155.74</v>
      </c>
    </row>
    <row r="22" spans="2:8" ht="12.75">
      <c r="B22" s="24" t="s">
        <v>11</v>
      </c>
      <c r="C22" s="16">
        <v>5795</v>
      </c>
      <c r="D22" s="17">
        <v>14</v>
      </c>
      <c r="E22" s="17">
        <v>10</v>
      </c>
      <c r="F22" s="17">
        <v>30</v>
      </c>
      <c r="G22" s="14">
        <f t="shared" si="0"/>
        <v>1738500</v>
      </c>
      <c r="H22" s="18">
        <f t="shared" si="1"/>
        <v>1738.5</v>
      </c>
    </row>
    <row r="23" spans="2:8" ht="12.75">
      <c r="B23" s="24" t="s">
        <v>12</v>
      </c>
      <c r="C23" s="16">
        <v>5795</v>
      </c>
      <c r="D23" s="17">
        <v>14</v>
      </c>
      <c r="E23" s="17">
        <v>10</v>
      </c>
      <c r="F23" s="17">
        <v>31</v>
      </c>
      <c r="G23" s="14">
        <f t="shared" si="0"/>
        <v>1796450</v>
      </c>
      <c r="H23" s="18">
        <f t="shared" si="1"/>
        <v>1796.45</v>
      </c>
    </row>
    <row r="24" spans="2:8" ht="12.75">
      <c r="B24" s="24" t="s">
        <v>13</v>
      </c>
      <c r="C24" s="16">
        <v>5795</v>
      </c>
      <c r="D24" s="17">
        <v>15</v>
      </c>
      <c r="E24" s="17">
        <v>9</v>
      </c>
      <c r="F24" s="17">
        <v>30</v>
      </c>
      <c r="G24" s="14">
        <f t="shared" si="0"/>
        <v>1564650</v>
      </c>
      <c r="H24" s="18">
        <f t="shared" si="1"/>
        <v>1564.65</v>
      </c>
    </row>
    <row r="25" spans="2:8" ht="12.75">
      <c r="B25" s="24" t="s">
        <v>14</v>
      </c>
      <c r="C25" s="16">
        <v>5795</v>
      </c>
      <c r="D25" s="17">
        <v>14</v>
      </c>
      <c r="E25" s="17">
        <v>10</v>
      </c>
      <c r="F25" s="17">
        <v>31</v>
      </c>
      <c r="G25" s="14">
        <f t="shared" si="0"/>
        <v>1796450</v>
      </c>
      <c r="H25" s="18">
        <f t="shared" si="1"/>
        <v>1796.45</v>
      </c>
    </row>
    <row r="26" spans="2:8" ht="12.75">
      <c r="B26" s="24" t="s">
        <v>15</v>
      </c>
      <c r="C26" s="16">
        <v>5795</v>
      </c>
      <c r="D26" s="17">
        <v>14</v>
      </c>
      <c r="E26" s="17">
        <v>10</v>
      </c>
      <c r="F26" s="17">
        <v>31</v>
      </c>
      <c r="G26" s="14">
        <f t="shared" si="0"/>
        <v>1796450</v>
      </c>
      <c r="H26" s="18">
        <f t="shared" si="1"/>
        <v>1796.45</v>
      </c>
    </row>
    <row r="27" spans="2:8" ht="12.75">
      <c r="B27" s="24" t="s">
        <v>16</v>
      </c>
      <c r="C27" s="16">
        <v>5795</v>
      </c>
      <c r="D27" s="17">
        <v>12</v>
      </c>
      <c r="E27" s="17">
        <v>12</v>
      </c>
      <c r="F27" s="17">
        <v>30</v>
      </c>
      <c r="G27" s="14">
        <f t="shared" si="0"/>
        <v>2086200</v>
      </c>
      <c r="H27" s="18">
        <f t="shared" si="1"/>
        <v>2086.2</v>
      </c>
    </row>
    <row r="28" spans="2:8" ht="12.75">
      <c r="B28" s="24" t="s">
        <v>17</v>
      </c>
      <c r="C28" s="16">
        <v>5795</v>
      </c>
      <c r="D28" s="17">
        <v>10</v>
      </c>
      <c r="E28" s="17">
        <v>14</v>
      </c>
      <c r="F28" s="17">
        <v>31</v>
      </c>
      <c r="G28" s="14">
        <f t="shared" si="0"/>
        <v>2515030</v>
      </c>
      <c r="H28" s="18">
        <f t="shared" si="1"/>
        <v>2515.03</v>
      </c>
    </row>
    <row r="29" spans="2:8" ht="12.75">
      <c r="B29" s="24" t="s">
        <v>18</v>
      </c>
      <c r="C29" s="16">
        <v>5795</v>
      </c>
      <c r="D29" s="17">
        <v>10</v>
      </c>
      <c r="E29" s="17">
        <v>14</v>
      </c>
      <c r="F29" s="17">
        <v>30</v>
      </c>
      <c r="G29" s="14">
        <f t="shared" si="0"/>
        <v>2433900</v>
      </c>
      <c r="H29" s="18">
        <f t="shared" si="1"/>
        <v>2433.9</v>
      </c>
    </row>
    <row r="30" spans="2:8" ht="13.5" thickBot="1">
      <c r="B30" s="25" t="s">
        <v>19</v>
      </c>
      <c r="C30" s="4">
        <v>5795</v>
      </c>
      <c r="D30" s="19">
        <v>10</v>
      </c>
      <c r="E30" s="19">
        <v>14</v>
      </c>
      <c r="F30" s="19">
        <v>31</v>
      </c>
      <c r="G30" s="14">
        <f t="shared" si="0"/>
        <v>2515030</v>
      </c>
      <c r="H30" s="20">
        <f t="shared" si="1"/>
        <v>2515.03</v>
      </c>
    </row>
    <row r="31" spans="2:8" ht="13.5" thickBot="1">
      <c r="B31" s="10" t="s">
        <v>23</v>
      </c>
      <c r="C31" s="176"/>
      <c r="D31" s="177"/>
      <c r="E31" s="178"/>
      <c r="F31" s="11">
        <f>SUM(F19:F30)</f>
        <v>365</v>
      </c>
      <c r="G31" s="11">
        <f>SUM(G19:G30)</f>
        <v>25185070</v>
      </c>
      <c r="H31" s="11">
        <f>SUM(H19:H30)</f>
        <v>25185.07</v>
      </c>
    </row>
    <row r="32" ht="13.5" thickBot="1"/>
    <row r="33" ht="13.5" thickBot="1">
      <c r="A33" s="1" t="s">
        <v>40</v>
      </c>
    </row>
    <row r="34" spans="2:8" ht="13.5" thickBot="1">
      <c r="B34" s="1" t="s">
        <v>63</v>
      </c>
      <c r="C34" s="67" t="s">
        <v>22</v>
      </c>
      <c r="D34" s="68" t="s">
        <v>21</v>
      </c>
      <c r="E34" s="68" t="s">
        <v>20</v>
      </c>
      <c r="F34" s="68" t="s">
        <v>26</v>
      </c>
      <c r="G34" s="68" t="s">
        <v>24</v>
      </c>
      <c r="H34" s="69" t="s">
        <v>25</v>
      </c>
    </row>
    <row r="35" spans="2:8" ht="12.75">
      <c r="B35" s="23" t="s">
        <v>8</v>
      </c>
      <c r="C35" s="2">
        <v>4859</v>
      </c>
      <c r="D35" s="14">
        <v>10</v>
      </c>
      <c r="E35" s="14">
        <f>24-D35</f>
        <v>14</v>
      </c>
      <c r="F35" s="14">
        <v>31</v>
      </c>
      <c r="G35" s="14">
        <f aca="true" t="shared" si="2" ref="G35:G46">C35*E35*F35</f>
        <v>2108806</v>
      </c>
      <c r="H35" s="15">
        <f>G35/1000</f>
        <v>2108.806</v>
      </c>
    </row>
    <row r="36" spans="2:8" ht="12.75">
      <c r="B36" s="24" t="s">
        <v>9</v>
      </c>
      <c r="C36" s="16">
        <v>4859</v>
      </c>
      <c r="D36" s="17">
        <v>10</v>
      </c>
      <c r="E36" s="14">
        <f aca="true" t="shared" si="3" ref="E36:E46">24-D36</f>
        <v>14</v>
      </c>
      <c r="F36" s="17">
        <v>28</v>
      </c>
      <c r="G36" s="14">
        <f t="shared" si="2"/>
        <v>1904728</v>
      </c>
      <c r="H36" s="18">
        <f aca="true" t="shared" si="4" ref="H36:H46">G36/1000</f>
        <v>1904.728</v>
      </c>
    </row>
    <row r="37" spans="2:8" ht="12.75">
      <c r="B37" s="24" t="s">
        <v>10</v>
      </c>
      <c r="C37" s="16">
        <v>4859</v>
      </c>
      <c r="D37" s="17">
        <v>12</v>
      </c>
      <c r="E37" s="14">
        <f t="shared" si="3"/>
        <v>12</v>
      </c>
      <c r="F37" s="17">
        <v>31</v>
      </c>
      <c r="G37" s="14">
        <f t="shared" si="2"/>
        <v>1807548</v>
      </c>
      <c r="H37" s="18">
        <f t="shared" si="4"/>
        <v>1807.548</v>
      </c>
    </row>
    <row r="38" spans="2:8" ht="12.75">
      <c r="B38" s="24" t="s">
        <v>11</v>
      </c>
      <c r="C38" s="16">
        <v>4859</v>
      </c>
      <c r="D38" s="17">
        <v>14</v>
      </c>
      <c r="E38" s="14">
        <f t="shared" si="3"/>
        <v>10</v>
      </c>
      <c r="F38" s="17">
        <v>30</v>
      </c>
      <c r="G38" s="14">
        <f t="shared" si="2"/>
        <v>1457700</v>
      </c>
      <c r="H38" s="18">
        <f t="shared" si="4"/>
        <v>1457.7</v>
      </c>
    </row>
    <row r="39" spans="2:8" ht="12.75">
      <c r="B39" s="24" t="s">
        <v>12</v>
      </c>
      <c r="C39" s="2">
        <v>4859</v>
      </c>
      <c r="D39" s="17">
        <v>14</v>
      </c>
      <c r="E39" s="14">
        <f t="shared" si="3"/>
        <v>10</v>
      </c>
      <c r="F39" s="17">
        <v>31</v>
      </c>
      <c r="G39" s="14">
        <f t="shared" si="2"/>
        <v>1506290</v>
      </c>
      <c r="H39" s="18">
        <f t="shared" si="4"/>
        <v>1506.29</v>
      </c>
    </row>
    <row r="40" spans="2:8" ht="12.75">
      <c r="B40" s="24" t="s">
        <v>13</v>
      </c>
      <c r="C40" s="16">
        <v>4859</v>
      </c>
      <c r="D40" s="17">
        <v>15</v>
      </c>
      <c r="E40" s="14">
        <f t="shared" si="3"/>
        <v>9</v>
      </c>
      <c r="F40" s="17">
        <v>30</v>
      </c>
      <c r="G40" s="14">
        <f t="shared" si="2"/>
        <v>1311930</v>
      </c>
      <c r="H40" s="18">
        <f t="shared" si="4"/>
        <v>1311.93</v>
      </c>
    </row>
    <row r="41" spans="2:8" ht="12.75">
      <c r="B41" s="24" t="s">
        <v>14</v>
      </c>
      <c r="C41" s="16">
        <v>4859</v>
      </c>
      <c r="D41" s="17">
        <v>14</v>
      </c>
      <c r="E41" s="14">
        <f t="shared" si="3"/>
        <v>10</v>
      </c>
      <c r="F41" s="17">
        <v>31</v>
      </c>
      <c r="G41" s="14">
        <f t="shared" si="2"/>
        <v>1506290</v>
      </c>
      <c r="H41" s="18">
        <f t="shared" si="4"/>
        <v>1506.29</v>
      </c>
    </row>
    <row r="42" spans="2:8" ht="12.75">
      <c r="B42" s="24" t="s">
        <v>15</v>
      </c>
      <c r="C42" s="16">
        <v>4859</v>
      </c>
      <c r="D42" s="17">
        <v>14</v>
      </c>
      <c r="E42" s="14">
        <f t="shared" si="3"/>
        <v>10</v>
      </c>
      <c r="F42" s="17">
        <v>31</v>
      </c>
      <c r="G42" s="14">
        <f t="shared" si="2"/>
        <v>1506290</v>
      </c>
      <c r="H42" s="18">
        <f t="shared" si="4"/>
        <v>1506.29</v>
      </c>
    </row>
    <row r="43" spans="2:8" ht="12.75">
      <c r="B43" s="24" t="s">
        <v>16</v>
      </c>
      <c r="C43" s="2">
        <v>4859</v>
      </c>
      <c r="D43" s="17">
        <v>12</v>
      </c>
      <c r="E43" s="14">
        <f t="shared" si="3"/>
        <v>12</v>
      </c>
      <c r="F43" s="17">
        <v>30</v>
      </c>
      <c r="G43" s="14">
        <f t="shared" si="2"/>
        <v>1749240</v>
      </c>
      <c r="H43" s="18">
        <f t="shared" si="4"/>
        <v>1749.24</v>
      </c>
    </row>
    <row r="44" spans="2:8" ht="12.75">
      <c r="B44" s="24" t="s">
        <v>17</v>
      </c>
      <c r="C44" s="16">
        <v>4859</v>
      </c>
      <c r="D44" s="17">
        <v>10</v>
      </c>
      <c r="E44" s="14">
        <f t="shared" si="3"/>
        <v>14</v>
      </c>
      <c r="F44" s="17">
        <v>31</v>
      </c>
      <c r="G44" s="14">
        <f t="shared" si="2"/>
        <v>2108806</v>
      </c>
      <c r="H44" s="18">
        <f t="shared" si="4"/>
        <v>2108.806</v>
      </c>
    </row>
    <row r="45" spans="2:8" ht="12.75">
      <c r="B45" s="24" t="s">
        <v>18</v>
      </c>
      <c r="C45" s="16">
        <v>4859</v>
      </c>
      <c r="D45" s="17">
        <v>10</v>
      </c>
      <c r="E45" s="14">
        <f t="shared" si="3"/>
        <v>14</v>
      </c>
      <c r="F45" s="17">
        <v>30</v>
      </c>
      <c r="G45" s="14">
        <f t="shared" si="2"/>
        <v>2040780</v>
      </c>
      <c r="H45" s="18">
        <f t="shared" si="4"/>
        <v>2040.78</v>
      </c>
    </row>
    <row r="46" spans="2:8" ht="13.5" thickBot="1">
      <c r="B46" s="25" t="s">
        <v>19</v>
      </c>
      <c r="C46" s="16">
        <v>4859</v>
      </c>
      <c r="D46" s="19">
        <v>10</v>
      </c>
      <c r="E46" s="14">
        <f t="shared" si="3"/>
        <v>14</v>
      </c>
      <c r="F46" s="19">
        <v>31</v>
      </c>
      <c r="G46" s="14">
        <f t="shared" si="2"/>
        <v>2108806</v>
      </c>
      <c r="H46" s="20">
        <f t="shared" si="4"/>
        <v>2108.806</v>
      </c>
    </row>
    <row r="47" spans="2:8" ht="13.5" thickBot="1">
      <c r="B47" s="10" t="s">
        <v>23</v>
      </c>
      <c r="C47" s="176"/>
      <c r="D47" s="177"/>
      <c r="E47" s="178"/>
      <c r="F47" s="11">
        <f>SUM(F35:F46)</f>
        <v>365</v>
      </c>
      <c r="G47" s="11">
        <f>SUM(G35:G46)</f>
        <v>21117214</v>
      </c>
      <c r="H47" s="11">
        <f>SUM(H35:H46)</f>
        <v>21117.214</v>
      </c>
    </row>
    <row r="48" ht="13.5" thickBot="1"/>
    <row r="49" ht="13.5" thickBot="1">
      <c r="A49" s="1" t="s">
        <v>42</v>
      </c>
    </row>
    <row r="50" spans="2:8" ht="13.5" thickBot="1">
      <c r="B50" s="10" t="s">
        <v>23</v>
      </c>
      <c r="C50" s="176"/>
      <c r="D50" s="177"/>
      <c r="E50" s="177"/>
      <c r="F50" s="178"/>
      <c r="G50" s="11">
        <f>G31+G47</f>
        <v>46302284</v>
      </c>
      <c r="H50" s="11">
        <f>H31+H47</f>
        <v>46302.284</v>
      </c>
    </row>
    <row r="52" ht="13.5" thickBot="1"/>
    <row r="53" spans="1:8" ht="12.75">
      <c r="A53" s="164" t="s">
        <v>43</v>
      </c>
      <c r="B53" s="165"/>
      <c r="C53" s="165"/>
      <c r="D53" s="165"/>
      <c r="E53" s="165"/>
      <c r="F53" s="165"/>
      <c r="G53" s="165"/>
      <c r="H53" s="166"/>
    </row>
    <row r="54" spans="1:8" ht="12.75">
      <c r="A54" s="167"/>
      <c r="B54" s="168"/>
      <c r="C54" s="168"/>
      <c r="D54" s="168"/>
      <c r="E54" s="168"/>
      <c r="F54" s="168"/>
      <c r="G54" s="168"/>
      <c r="H54" s="169"/>
    </row>
    <row r="55" spans="1:8" ht="13.5" thickBot="1">
      <c r="A55" s="170"/>
      <c r="B55" s="171"/>
      <c r="C55" s="171"/>
      <c r="D55" s="171"/>
      <c r="E55" s="171"/>
      <c r="F55" s="171"/>
      <c r="G55" s="171"/>
      <c r="H55" s="172"/>
    </row>
    <row r="59" ht="12.75">
      <c r="A59" t="s">
        <v>44</v>
      </c>
    </row>
    <row r="60" ht="13.5" thickBot="1"/>
    <row r="61" spans="1:2" ht="13.5" thickBot="1">
      <c r="A61" s="42" t="s">
        <v>45</v>
      </c>
      <c r="B61" s="33">
        <f>B6-H31</f>
        <v>40440.93</v>
      </c>
    </row>
    <row r="63" ht="13.5" thickBot="1"/>
    <row r="64" spans="1:2" ht="13.5" thickBot="1">
      <c r="A64" s="39" t="s">
        <v>47</v>
      </c>
      <c r="B64" s="35"/>
    </row>
    <row r="65" spans="1:2" ht="12.75">
      <c r="A65" s="40" t="s">
        <v>48</v>
      </c>
      <c r="B65" s="36"/>
    </row>
    <row r="66" spans="1:2" ht="12.75">
      <c r="A66" s="43" t="s">
        <v>46</v>
      </c>
      <c r="B66" s="37"/>
    </row>
    <row r="67" spans="1:2" ht="12.75">
      <c r="A67" s="43" t="s">
        <v>53</v>
      </c>
      <c r="B67" s="37">
        <v>175</v>
      </c>
    </row>
    <row r="68" spans="1:2" ht="12.75">
      <c r="A68" s="43" t="s">
        <v>54</v>
      </c>
      <c r="B68" s="37">
        <v>1000</v>
      </c>
    </row>
    <row r="69" spans="1:2" ht="12.75">
      <c r="A69" s="43" t="s">
        <v>55</v>
      </c>
      <c r="B69" s="37">
        <v>23.6</v>
      </c>
    </row>
    <row r="70" spans="1:2" ht="12.75">
      <c r="A70" s="43" t="s">
        <v>56</v>
      </c>
      <c r="B70" s="37">
        <v>7.42</v>
      </c>
    </row>
    <row r="71" spans="1:2" ht="12.75">
      <c r="A71" s="43" t="s">
        <v>57</v>
      </c>
      <c r="B71" s="37">
        <v>29.2</v>
      </c>
    </row>
    <row r="72" spans="1:2" ht="13.5" thickBot="1">
      <c r="A72" s="44" t="s">
        <v>58</v>
      </c>
      <c r="B72" s="38">
        <v>8.09</v>
      </c>
    </row>
    <row r="73" spans="1:2" ht="12.75">
      <c r="A73" s="41" t="s">
        <v>49</v>
      </c>
      <c r="B73" s="36"/>
    </row>
    <row r="74" spans="1:2" ht="12.75">
      <c r="A74" s="43" t="s">
        <v>59</v>
      </c>
      <c r="B74" s="37">
        <v>1290</v>
      </c>
    </row>
    <row r="75" spans="1:2" ht="12.75">
      <c r="A75" s="43" t="s">
        <v>60</v>
      </c>
      <c r="B75" s="37">
        <v>990</v>
      </c>
    </row>
    <row r="76" spans="1:2" ht="12.75">
      <c r="A76" s="43" t="s">
        <v>91</v>
      </c>
      <c r="B76" s="37">
        <v>36</v>
      </c>
    </row>
    <row r="77" spans="1:2" ht="12.75">
      <c r="A77" s="70" t="s">
        <v>78</v>
      </c>
      <c r="B77" s="71">
        <f>B74*B75</f>
        <v>1277100</v>
      </c>
    </row>
    <row r="78" spans="1:2" ht="12.75">
      <c r="A78" s="70" t="s">
        <v>79</v>
      </c>
      <c r="B78" s="72">
        <f>B77/1000000</f>
        <v>1.2771</v>
      </c>
    </row>
    <row r="79" spans="1:2" ht="13.5" thickBot="1">
      <c r="A79" s="44" t="s">
        <v>61</v>
      </c>
      <c r="B79" s="38">
        <v>16</v>
      </c>
    </row>
    <row r="80" spans="1:2" ht="12.75">
      <c r="A80" s="41" t="s">
        <v>50</v>
      </c>
      <c r="B80" s="36"/>
    </row>
    <row r="81" spans="1:2" ht="12.75">
      <c r="A81" s="43" t="s">
        <v>51</v>
      </c>
      <c r="B81" s="37">
        <v>48</v>
      </c>
    </row>
    <row r="82" spans="1:2" ht="13.5" thickBot="1">
      <c r="A82" s="44" t="s">
        <v>52</v>
      </c>
      <c r="B82" s="38" t="s">
        <v>62</v>
      </c>
    </row>
    <row r="85" ht="13.5" thickBot="1"/>
    <row r="86" ht="13.5" thickBot="1">
      <c r="A86" s="1" t="s">
        <v>85</v>
      </c>
    </row>
    <row r="87" spans="2:9" ht="13.5" thickBot="1">
      <c r="B87" s="1" t="s">
        <v>63</v>
      </c>
      <c r="C87" s="1" t="s">
        <v>22</v>
      </c>
      <c r="D87" s="1" t="s">
        <v>64</v>
      </c>
      <c r="E87" s="1" t="s">
        <v>65</v>
      </c>
      <c r="F87" s="1" t="s">
        <v>66</v>
      </c>
      <c r="G87" s="1" t="s">
        <v>26</v>
      </c>
      <c r="H87" s="1" t="s">
        <v>24</v>
      </c>
      <c r="I87" s="1" t="s">
        <v>25</v>
      </c>
    </row>
    <row r="88" spans="2:9" ht="12.75">
      <c r="B88" s="23" t="s">
        <v>8</v>
      </c>
      <c r="C88" s="45">
        <v>175</v>
      </c>
      <c r="D88" s="63">
        <f>'HORES PIC'!C3</f>
        <v>2.6277777777777778</v>
      </c>
      <c r="E88" s="65" t="s">
        <v>77</v>
      </c>
      <c r="F88" s="45">
        <v>1</v>
      </c>
      <c r="G88" s="45">
        <v>31</v>
      </c>
      <c r="H88" s="63">
        <f>C88*D88*F88*G88</f>
        <v>14255.694444444443</v>
      </c>
      <c r="I88" s="63">
        <f>H88/1000</f>
        <v>14.255694444444444</v>
      </c>
    </row>
    <row r="89" spans="2:9" ht="12.75">
      <c r="B89" s="24" t="s">
        <v>9</v>
      </c>
      <c r="C89" s="34">
        <v>175</v>
      </c>
      <c r="D89" s="63">
        <f>'HORES PIC'!C4</f>
        <v>3.3583333333333334</v>
      </c>
      <c r="E89" s="66" t="s">
        <v>77</v>
      </c>
      <c r="F89" s="34">
        <v>1</v>
      </c>
      <c r="G89" s="34">
        <v>28</v>
      </c>
      <c r="H89" s="63">
        <f aca="true" t="shared" si="5" ref="H89:H99">C89*D89*F89*G89</f>
        <v>16455.833333333336</v>
      </c>
      <c r="I89" s="63">
        <f aca="true" t="shared" si="6" ref="I89:I99">H89/1000</f>
        <v>16.455833333333334</v>
      </c>
    </row>
    <row r="90" spans="2:9" ht="12.75">
      <c r="B90" s="24" t="s">
        <v>10</v>
      </c>
      <c r="C90" s="34">
        <v>175</v>
      </c>
      <c r="D90" s="63">
        <f>'HORES PIC'!C5</f>
        <v>4.361111111111111</v>
      </c>
      <c r="E90" s="66" t="s">
        <v>77</v>
      </c>
      <c r="F90" s="34">
        <v>1</v>
      </c>
      <c r="G90" s="34">
        <v>31</v>
      </c>
      <c r="H90" s="63">
        <f t="shared" si="5"/>
        <v>23659.027777777774</v>
      </c>
      <c r="I90" s="63">
        <f t="shared" si="6"/>
        <v>23.659027777777773</v>
      </c>
    </row>
    <row r="91" spans="2:9" ht="12.75">
      <c r="B91" s="24" t="s">
        <v>11</v>
      </c>
      <c r="C91" s="34">
        <v>175</v>
      </c>
      <c r="D91" s="63">
        <f>'HORES PIC'!C6</f>
        <v>5.3500000000000005</v>
      </c>
      <c r="E91" s="66" t="s">
        <v>77</v>
      </c>
      <c r="F91" s="34">
        <v>1</v>
      </c>
      <c r="G91" s="34">
        <v>30</v>
      </c>
      <c r="H91" s="63">
        <f t="shared" si="5"/>
        <v>28087.500000000004</v>
      </c>
      <c r="I91" s="63">
        <f t="shared" si="6"/>
        <v>28.087500000000002</v>
      </c>
    </row>
    <row r="92" spans="2:9" ht="12.75">
      <c r="B92" s="24" t="s">
        <v>12</v>
      </c>
      <c r="C92" s="34">
        <v>175</v>
      </c>
      <c r="D92" s="63">
        <f>'HORES PIC'!C7</f>
        <v>6.030555555555556</v>
      </c>
      <c r="E92" s="66" t="s">
        <v>77</v>
      </c>
      <c r="F92" s="34">
        <v>1</v>
      </c>
      <c r="G92" s="34">
        <v>31</v>
      </c>
      <c r="H92" s="63">
        <f t="shared" si="5"/>
        <v>32715.763888888887</v>
      </c>
      <c r="I92" s="63">
        <f t="shared" si="6"/>
        <v>32.71576388888889</v>
      </c>
    </row>
    <row r="93" spans="2:9" ht="12.75">
      <c r="B93" s="24" t="s">
        <v>13</v>
      </c>
      <c r="C93" s="34">
        <v>175</v>
      </c>
      <c r="D93" s="63">
        <f>'HORES PIC'!C8</f>
        <v>6.330555555555555</v>
      </c>
      <c r="E93" s="66" t="s">
        <v>77</v>
      </c>
      <c r="F93" s="34">
        <v>1</v>
      </c>
      <c r="G93" s="34">
        <v>30</v>
      </c>
      <c r="H93" s="63">
        <f t="shared" si="5"/>
        <v>33235.416666666664</v>
      </c>
      <c r="I93" s="63">
        <f t="shared" si="6"/>
        <v>33.235416666666666</v>
      </c>
    </row>
    <row r="94" spans="2:9" ht="12.75">
      <c r="B94" s="24" t="s">
        <v>14</v>
      </c>
      <c r="C94" s="34">
        <v>175</v>
      </c>
      <c r="D94" s="63">
        <f>'HORES PIC'!C9</f>
        <v>6.183333333333334</v>
      </c>
      <c r="E94" s="66" t="s">
        <v>77</v>
      </c>
      <c r="F94" s="34">
        <v>1</v>
      </c>
      <c r="G94" s="34">
        <v>31</v>
      </c>
      <c r="H94" s="63">
        <f t="shared" si="5"/>
        <v>33544.583333333336</v>
      </c>
      <c r="I94" s="63">
        <f t="shared" si="6"/>
        <v>33.544583333333335</v>
      </c>
    </row>
    <row r="95" spans="2:9" ht="12.75">
      <c r="B95" s="24" t="s">
        <v>15</v>
      </c>
      <c r="C95" s="34">
        <v>175</v>
      </c>
      <c r="D95" s="63">
        <f>'HORES PIC'!C10</f>
        <v>5.6</v>
      </c>
      <c r="E95" s="66" t="s">
        <v>77</v>
      </c>
      <c r="F95" s="34">
        <v>1</v>
      </c>
      <c r="G95" s="34">
        <v>31</v>
      </c>
      <c r="H95" s="63">
        <f t="shared" si="5"/>
        <v>30379.999999999996</v>
      </c>
      <c r="I95" s="63">
        <f t="shared" si="6"/>
        <v>30.379999999999995</v>
      </c>
    </row>
    <row r="96" spans="2:9" ht="12.75">
      <c r="B96" s="24" t="s">
        <v>16</v>
      </c>
      <c r="C96" s="34">
        <v>175</v>
      </c>
      <c r="D96" s="63">
        <f>'HORES PIC'!C11</f>
        <v>4.697222222222222</v>
      </c>
      <c r="E96" s="66" t="s">
        <v>77</v>
      </c>
      <c r="F96" s="34">
        <v>1</v>
      </c>
      <c r="G96" s="34">
        <v>30</v>
      </c>
      <c r="H96" s="63">
        <f t="shared" si="5"/>
        <v>24660.416666666664</v>
      </c>
      <c r="I96" s="63">
        <f t="shared" si="6"/>
        <v>24.660416666666663</v>
      </c>
    </row>
    <row r="97" spans="2:9" ht="12.75">
      <c r="B97" s="24" t="s">
        <v>17</v>
      </c>
      <c r="C97" s="34">
        <v>175</v>
      </c>
      <c r="D97" s="63">
        <f>'HORES PIC'!C12</f>
        <v>3.636111111111111</v>
      </c>
      <c r="E97" s="66" t="s">
        <v>77</v>
      </c>
      <c r="F97" s="34">
        <v>1</v>
      </c>
      <c r="G97" s="34">
        <v>31</v>
      </c>
      <c r="H97" s="63">
        <f t="shared" si="5"/>
        <v>19725.902777777777</v>
      </c>
      <c r="I97" s="63">
        <f t="shared" si="6"/>
        <v>19.725902777777776</v>
      </c>
    </row>
    <row r="98" spans="2:9" ht="12.75">
      <c r="B98" s="24" t="s">
        <v>18</v>
      </c>
      <c r="C98" s="34">
        <v>175</v>
      </c>
      <c r="D98" s="63">
        <f>'HORES PIC'!C13</f>
        <v>2.766666666666667</v>
      </c>
      <c r="E98" s="66" t="s">
        <v>77</v>
      </c>
      <c r="F98" s="34">
        <v>1</v>
      </c>
      <c r="G98" s="34">
        <v>30</v>
      </c>
      <c r="H98" s="63">
        <f t="shared" si="5"/>
        <v>14525.000000000002</v>
      </c>
      <c r="I98" s="63">
        <f t="shared" si="6"/>
        <v>14.525000000000002</v>
      </c>
    </row>
    <row r="99" spans="2:9" ht="13.5" thickBot="1">
      <c r="B99" s="25" t="s">
        <v>19</v>
      </c>
      <c r="C99" s="46">
        <v>175</v>
      </c>
      <c r="D99" s="63">
        <f>'HORES PIC'!C14</f>
        <v>2.361111111111111</v>
      </c>
      <c r="E99" s="66" t="s">
        <v>77</v>
      </c>
      <c r="F99" s="46">
        <v>1</v>
      </c>
      <c r="G99" s="46">
        <v>31</v>
      </c>
      <c r="H99" s="63">
        <f t="shared" si="5"/>
        <v>12809.027777777777</v>
      </c>
      <c r="I99" s="63">
        <f t="shared" si="6"/>
        <v>12.809027777777777</v>
      </c>
    </row>
    <row r="100" spans="2:9" ht="13.5" thickBot="1">
      <c r="B100" s="11" t="s">
        <v>23</v>
      </c>
      <c r="C100" s="11"/>
      <c r="D100" s="11"/>
      <c r="E100" s="11"/>
      <c r="F100" s="11"/>
      <c r="G100" s="11">
        <f>SUM(G88:G99)</f>
        <v>365</v>
      </c>
      <c r="H100" s="64">
        <f>SUM(H88:H99)</f>
        <v>284054.1666666667</v>
      </c>
      <c r="I100" s="64">
        <f>SUM(I88:I99)</f>
        <v>284.0541666666666</v>
      </c>
    </row>
    <row r="101" spans="2:9" ht="13.5" thickBot="1">
      <c r="B101" s="81"/>
      <c r="C101" s="81"/>
      <c r="D101" s="81"/>
      <c r="E101" s="81"/>
      <c r="F101" s="81"/>
      <c r="G101" s="81"/>
      <c r="H101" s="82"/>
      <c r="I101" s="82"/>
    </row>
    <row r="102" ht="13.5" thickBot="1">
      <c r="A102" s="1" t="s">
        <v>161</v>
      </c>
    </row>
    <row r="103" spans="2:9" ht="13.5" thickBot="1">
      <c r="B103" s="1" t="s">
        <v>63</v>
      </c>
      <c r="C103" s="1" t="s">
        <v>22</v>
      </c>
      <c r="D103" s="1" t="s">
        <v>64</v>
      </c>
      <c r="E103" s="1" t="s">
        <v>65</v>
      </c>
      <c r="F103" s="1" t="s">
        <v>66</v>
      </c>
      <c r="G103" s="1" t="s">
        <v>26</v>
      </c>
      <c r="H103" s="1" t="s">
        <v>24</v>
      </c>
      <c r="I103" s="1" t="s">
        <v>25</v>
      </c>
    </row>
    <row r="104" spans="2:9" ht="12.75">
      <c r="B104" s="23" t="s">
        <v>8</v>
      </c>
      <c r="C104" s="45">
        <v>175</v>
      </c>
      <c r="D104" s="63">
        <f>'HORES PIC'!I3</f>
        <v>3.0444444444444447</v>
      </c>
      <c r="E104" s="140" t="s">
        <v>164</v>
      </c>
      <c r="F104" s="45">
        <v>1</v>
      </c>
      <c r="G104" s="45">
        <v>31</v>
      </c>
      <c r="H104" s="63">
        <f>C104*D104*F104*G104</f>
        <v>16516.111111111113</v>
      </c>
      <c r="I104" s="63">
        <f>H104/1000</f>
        <v>16.516111111111112</v>
      </c>
    </row>
    <row r="105" spans="2:9" ht="12.75">
      <c r="B105" s="24" t="s">
        <v>9</v>
      </c>
      <c r="C105" s="34">
        <v>175</v>
      </c>
      <c r="D105" s="63">
        <f>'HORES PIC'!I4</f>
        <v>3.733333333333333</v>
      </c>
      <c r="E105" s="141" t="s">
        <v>164</v>
      </c>
      <c r="F105" s="34">
        <v>1</v>
      </c>
      <c r="G105" s="34">
        <v>28</v>
      </c>
      <c r="H105" s="63">
        <f aca="true" t="shared" si="7" ref="H105:H115">C105*D105*F105*G105</f>
        <v>18293.333333333332</v>
      </c>
      <c r="I105" s="63">
        <f aca="true" t="shared" si="8" ref="I105:I115">H105/1000</f>
        <v>18.293333333333333</v>
      </c>
    </row>
    <row r="106" spans="2:9" ht="12.75">
      <c r="B106" s="24" t="s">
        <v>10</v>
      </c>
      <c r="C106" s="34">
        <v>175</v>
      </c>
      <c r="D106" s="63">
        <f>'HORES PIC'!I5</f>
        <v>4.641666666666667</v>
      </c>
      <c r="E106" s="141" t="s">
        <v>164</v>
      </c>
      <c r="F106" s="34">
        <v>1</v>
      </c>
      <c r="G106" s="34">
        <v>31</v>
      </c>
      <c r="H106" s="63">
        <f t="shared" si="7"/>
        <v>25181.041666666664</v>
      </c>
      <c r="I106" s="63">
        <f t="shared" si="8"/>
        <v>25.181041666666665</v>
      </c>
    </row>
    <row r="107" spans="2:9" ht="12.75">
      <c r="B107" s="24" t="s">
        <v>11</v>
      </c>
      <c r="C107" s="34">
        <v>175</v>
      </c>
      <c r="D107" s="63">
        <f>'HORES PIC'!I6</f>
        <v>5.469444444444445</v>
      </c>
      <c r="E107" s="141" t="s">
        <v>164</v>
      </c>
      <c r="F107" s="34">
        <v>1</v>
      </c>
      <c r="G107" s="34">
        <v>30</v>
      </c>
      <c r="H107" s="63">
        <f t="shared" si="7"/>
        <v>28714.583333333336</v>
      </c>
      <c r="I107" s="63">
        <f t="shared" si="8"/>
        <v>28.714583333333337</v>
      </c>
    </row>
    <row r="108" spans="2:9" ht="12.75">
      <c r="B108" s="24" t="s">
        <v>12</v>
      </c>
      <c r="C108" s="34">
        <v>175</v>
      </c>
      <c r="D108" s="63">
        <f>'HORES PIC'!I7</f>
        <v>5.972222222222222</v>
      </c>
      <c r="E108" s="141" t="s">
        <v>164</v>
      </c>
      <c r="F108" s="34">
        <v>1</v>
      </c>
      <c r="G108" s="34">
        <v>31</v>
      </c>
      <c r="H108" s="63">
        <f t="shared" si="7"/>
        <v>32399.305555555555</v>
      </c>
      <c r="I108" s="63">
        <f t="shared" si="8"/>
        <v>32.39930555555556</v>
      </c>
    </row>
    <row r="109" spans="2:9" ht="12.75">
      <c r="B109" s="24" t="s">
        <v>13</v>
      </c>
      <c r="C109" s="34">
        <v>175</v>
      </c>
      <c r="D109" s="63">
        <f>'HORES PIC'!I8</f>
        <v>6.166666666666666</v>
      </c>
      <c r="E109" s="141" t="s">
        <v>164</v>
      </c>
      <c r="F109" s="34">
        <v>1</v>
      </c>
      <c r="G109" s="34">
        <v>30</v>
      </c>
      <c r="H109" s="63">
        <f t="shared" si="7"/>
        <v>32374.999999999996</v>
      </c>
      <c r="I109" s="63">
        <f t="shared" si="8"/>
        <v>32.37499999999999</v>
      </c>
    </row>
    <row r="110" spans="2:9" ht="12.75">
      <c r="B110" s="24" t="s">
        <v>14</v>
      </c>
      <c r="C110" s="34">
        <v>175</v>
      </c>
      <c r="D110" s="63">
        <f>'HORES PIC'!I9</f>
        <v>6.069444444444445</v>
      </c>
      <c r="E110" s="141" t="s">
        <v>164</v>
      </c>
      <c r="F110" s="34">
        <v>1</v>
      </c>
      <c r="G110" s="34">
        <v>31</v>
      </c>
      <c r="H110" s="63">
        <f t="shared" si="7"/>
        <v>32926.73611111111</v>
      </c>
      <c r="I110" s="63">
        <f t="shared" si="8"/>
        <v>32.92673611111111</v>
      </c>
    </row>
    <row r="111" spans="2:9" ht="12.75">
      <c r="B111" s="24" t="s">
        <v>15</v>
      </c>
      <c r="C111" s="34">
        <v>175</v>
      </c>
      <c r="D111" s="63">
        <f>'HORES PIC'!I10</f>
        <v>5.655555555555555</v>
      </c>
      <c r="E111" s="141" t="s">
        <v>164</v>
      </c>
      <c r="F111" s="34">
        <v>1</v>
      </c>
      <c r="G111" s="34">
        <v>31</v>
      </c>
      <c r="H111" s="63">
        <f t="shared" si="7"/>
        <v>30681.388888888887</v>
      </c>
      <c r="I111" s="63">
        <f t="shared" si="8"/>
        <v>30.681388888888886</v>
      </c>
    </row>
    <row r="112" spans="2:9" ht="12.75">
      <c r="B112" s="24" t="s">
        <v>16</v>
      </c>
      <c r="C112" s="34">
        <v>175</v>
      </c>
      <c r="D112" s="63">
        <f>'HORES PIC'!I11</f>
        <v>4.916666666666666</v>
      </c>
      <c r="E112" s="141" t="s">
        <v>164</v>
      </c>
      <c r="F112" s="34">
        <v>1</v>
      </c>
      <c r="G112" s="34">
        <v>30</v>
      </c>
      <c r="H112" s="63">
        <f t="shared" si="7"/>
        <v>25812.499999999996</v>
      </c>
      <c r="I112" s="63">
        <f t="shared" si="8"/>
        <v>25.812499999999996</v>
      </c>
    </row>
    <row r="113" spans="2:9" ht="12.75">
      <c r="B113" s="24" t="s">
        <v>17</v>
      </c>
      <c r="C113" s="34">
        <v>175</v>
      </c>
      <c r="D113" s="63">
        <f>'HORES PIC'!I12</f>
        <v>3.969444444444444</v>
      </c>
      <c r="E113" s="141" t="s">
        <v>164</v>
      </c>
      <c r="F113" s="34">
        <v>1</v>
      </c>
      <c r="G113" s="34">
        <v>31</v>
      </c>
      <c r="H113" s="63">
        <f t="shared" si="7"/>
        <v>21534.23611111111</v>
      </c>
      <c r="I113" s="63">
        <f t="shared" si="8"/>
        <v>21.53423611111111</v>
      </c>
    </row>
    <row r="114" spans="2:9" ht="12.75">
      <c r="B114" s="24" t="s">
        <v>18</v>
      </c>
      <c r="C114" s="34">
        <v>175</v>
      </c>
      <c r="D114" s="63">
        <f>'HORES PIC'!I13</f>
        <v>3.1638888888888888</v>
      </c>
      <c r="E114" s="141" t="s">
        <v>164</v>
      </c>
      <c r="F114" s="34">
        <v>1</v>
      </c>
      <c r="G114" s="34">
        <v>30</v>
      </c>
      <c r="H114" s="63">
        <f t="shared" si="7"/>
        <v>16610.416666666668</v>
      </c>
      <c r="I114" s="63">
        <f t="shared" si="8"/>
        <v>16.61041666666667</v>
      </c>
    </row>
    <row r="115" spans="2:9" ht="13.5" thickBot="1">
      <c r="B115" s="25" t="s">
        <v>19</v>
      </c>
      <c r="C115" s="46">
        <v>175</v>
      </c>
      <c r="D115" s="63">
        <f>'HORES PIC'!I14</f>
        <v>2.8</v>
      </c>
      <c r="E115" s="141" t="s">
        <v>164</v>
      </c>
      <c r="F115" s="46">
        <v>1</v>
      </c>
      <c r="G115" s="46">
        <v>31</v>
      </c>
      <c r="H115" s="63">
        <f t="shared" si="7"/>
        <v>15189.999999999998</v>
      </c>
      <c r="I115" s="63">
        <f t="shared" si="8"/>
        <v>15.189999999999998</v>
      </c>
    </row>
    <row r="116" spans="2:9" ht="13.5" thickBot="1">
      <c r="B116" s="11" t="s">
        <v>23</v>
      </c>
      <c r="C116" s="11"/>
      <c r="D116" s="11"/>
      <c r="E116" s="11"/>
      <c r="F116" s="11"/>
      <c r="G116" s="11">
        <f>SUM(G104:G115)</f>
        <v>365</v>
      </c>
      <c r="H116" s="64">
        <f>SUM(H104:H115)</f>
        <v>296234.6527777778</v>
      </c>
      <c r="I116" s="64">
        <f>SUM(I104:I115)</f>
        <v>296.23465277777774</v>
      </c>
    </row>
    <row r="117" ht="13.5" thickBot="1"/>
    <row r="118" ht="13.5" thickBot="1">
      <c r="A118" s="1" t="s">
        <v>84</v>
      </c>
    </row>
    <row r="119" spans="2:3" ht="13.5" thickBot="1">
      <c r="B119" s="73" t="s">
        <v>23</v>
      </c>
      <c r="C119" s="74">
        <f>ROUNDUP(B61/I100,0)</f>
        <v>143</v>
      </c>
    </row>
    <row r="120" spans="2:3" ht="13.5" thickBot="1">
      <c r="B120" s="75" t="s">
        <v>80</v>
      </c>
      <c r="C120" s="76">
        <f>C119*$B$78</f>
        <v>182.62529999999998</v>
      </c>
    </row>
    <row r="121" ht="13.5" thickBot="1"/>
    <row r="122" ht="13.5" thickBot="1">
      <c r="A122" s="1" t="s">
        <v>163</v>
      </c>
    </row>
    <row r="123" spans="2:3" ht="13.5" thickBot="1">
      <c r="B123" s="73" t="s">
        <v>23</v>
      </c>
      <c r="C123" s="74">
        <f>ROUNDUP(B61/I116,0)</f>
        <v>137</v>
      </c>
    </row>
    <row r="124" spans="2:3" ht="13.5" thickBot="1">
      <c r="B124" s="75" t="s">
        <v>80</v>
      </c>
      <c r="C124" s="76">
        <f>C123*$B$78</f>
        <v>174.96269999999998</v>
      </c>
    </row>
    <row r="127" ht="13.5" thickBot="1"/>
    <row r="128" ht="13.5" thickBot="1">
      <c r="A128" s="78" t="s">
        <v>86</v>
      </c>
    </row>
    <row r="129" spans="1:3" ht="13.5" thickBot="1">
      <c r="A129" s="77"/>
      <c r="B129" s="79" t="s">
        <v>81</v>
      </c>
      <c r="C129" s="80">
        <f>(12500*3000)/1000000</f>
        <v>37.5</v>
      </c>
    </row>
    <row r="130" spans="1:3" ht="13.5" thickBot="1">
      <c r="A130" s="77"/>
      <c r="B130" s="79" t="s">
        <v>82</v>
      </c>
      <c r="C130" s="80">
        <f>(13500*6500)/1000000</f>
        <v>87.75</v>
      </c>
    </row>
    <row r="131" spans="2:3" ht="13.5" thickBot="1">
      <c r="B131" s="79" t="s">
        <v>83</v>
      </c>
      <c r="C131" s="80">
        <f>SUM(C129:C130)</f>
        <v>125.25</v>
      </c>
    </row>
    <row r="132" ht="13.5" thickBot="1"/>
    <row r="133" spans="1:4" ht="13.5" thickBot="1">
      <c r="A133" s="83" t="s">
        <v>87</v>
      </c>
      <c r="C133" s="75" t="s">
        <v>92</v>
      </c>
      <c r="D133" s="84" t="s">
        <v>93</v>
      </c>
    </row>
    <row r="134" spans="1:4" ht="13.5" thickBot="1">
      <c r="A134" s="81"/>
      <c r="B134" s="86" t="s">
        <v>81</v>
      </c>
      <c r="C134" s="75">
        <f>ROUNDDOWN(C129/B78,0)</f>
        <v>29</v>
      </c>
      <c r="D134" s="84">
        <v>24</v>
      </c>
    </row>
    <row r="135" spans="1:4" ht="13.5" thickBot="1">
      <c r="A135" s="81"/>
      <c r="B135" s="86" t="s">
        <v>82</v>
      </c>
      <c r="C135" s="75">
        <f>ROUNDDOWN(C130/B78,0)</f>
        <v>68</v>
      </c>
      <c r="D135" s="84">
        <v>66</v>
      </c>
    </row>
    <row r="136" spans="2:4" ht="13.5" thickBot="1">
      <c r="B136" s="79" t="s">
        <v>23</v>
      </c>
      <c r="C136" s="88">
        <f>SUM(C134:C135)</f>
        <v>97</v>
      </c>
      <c r="D136" s="87">
        <f>SUM(D134:D135)</f>
        <v>90</v>
      </c>
    </row>
    <row r="137" ht="13.5" thickBot="1"/>
    <row r="138" spans="1:7" ht="13.5" thickBot="1">
      <c r="A138" s="83" t="s">
        <v>88</v>
      </c>
      <c r="C138" s="75" t="s">
        <v>92</v>
      </c>
      <c r="D138" s="84" t="s">
        <v>93</v>
      </c>
      <c r="G138" s="47"/>
    </row>
    <row r="139" spans="2:4" ht="13.5" thickBot="1">
      <c r="B139" s="84" t="s">
        <v>89</v>
      </c>
      <c r="C139" s="89">
        <f>I100*C136</f>
        <v>27553.254166666662</v>
      </c>
      <c r="D139" s="87">
        <f>I100*D136</f>
        <v>25564.874999999996</v>
      </c>
    </row>
    <row r="140" ht="13.5" thickBot="1"/>
    <row r="141" spans="1:4" ht="13.5" thickBot="1">
      <c r="A141" s="83" t="s">
        <v>90</v>
      </c>
      <c r="C141" s="75" t="s">
        <v>92</v>
      </c>
      <c r="D141" s="84" t="s">
        <v>93</v>
      </c>
    </row>
    <row r="142" spans="2:4" ht="13.5" thickBot="1">
      <c r="B142" s="84" t="s">
        <v>89</v>
      </c>
      <c r="C142" s="89">
        <f>B61-C139</f>
        <v>12887.675833333338</v>
      </c>
      <c r="D142" s="87">
        <f>B61-D139</f>
        <v>14876.055000000004</v>
      </c>
    </row>
    <row r="143" ht="13.5" thickBot="1"/>
    <row r="144" spans="1:4" ht="13.5" thickBot="1">
      <c r="A144" s="83" t="s">
        <v>163</v>
      </c>
      <c r="C144" s="84" t="s">
        <v>92</v>
      </c>
      <c r="D144" s="85" t="s">
        <v>93</v>
      </c>
    </row>
    <row r="145" spans="2:7" ht="13.5" thickBot="1">
      <c r="B145" s="84" t="s">
        <v>23</v>
      </c>
      <c r="C145" s="90">
        <f>ROUNDUP(D142/$I$116,0)</f>
        <v>51</v>
      </c>
      <c r="D145" s="90">
        <v>36</v>
      </c>
      <c r="G145" s="47"/>
    </row>
    <row r="146" ht="13.5" thickBot="1"/>
    <row r="147" ht="13.5" thickBot="1">
      <c r="A147" s="78" t="s">
        <v>94</v>
      </c>
    </row>
    <row r="148" spans="2:3" ht="13.5" thickBot="1">
      <c r="B148" s="75" t="s">
        <v>23</v>
      </c>
      <c r="C148" s="76">
        <f>(D134*I100)+(D135*I100)+(D145*I116)</f>
        <v>36229.322499999995</v>
      </c>
    </row>
    <row r="149" ht="13.5" thickBot="1"/>
    <row r="150" ht="13.5" thickBot="1">
      <c r="A150" s="78" t="s">
        <v>95</v>
      </c>
    </row>
    <row r="151" spans="2:3" ht="13.5" thickBot="1">
      <c r="B151" s="75" t="s">
        <v>23</v>
      </c>
      <c r="C151" s="76">
        <f>C148*0.6</f>
        <v>21737.593499999995</v>
      </c>
    </row>
    <row r="155" ht="13.5" thickBot="1"/>
    <row r="156" spans="1:8" ht="12.75">
      <c r="A156" s="164" t="s">
        <v>67</v>
      </c>
      <c r="B156" s="165"/>
      <c r="C156" s="165"/>
      <c r="D156" s="165"/>
      <c r="E156" s="165"/>
      <c r="F156" s="165"/>
      <c r="G156" s="165"/>
      <c r="H156" s="166"/>
    </row>
    <row r="157" spans="1:8" ht="12.75">
      <c r="A157" s="167"/>
      <c r="B157" s="168"/>
      <c r="C157" s="168"/>
      <c r="D157" s="168"/>
      <c r="E157" s="168"/>
      <c r="F157" s="168"/>
      <c r="G157" s="168"/>
      <c r="H157" s="169"/>
    </row>
    <row r="158" spans="1:8" ht="13.5" thickBot="1">
      <c r="A158" s="170"/>
      <c r="B158" s="171"/>
      <c r="C158" s="171"/>
      <c r="D158" s="171"/>
      <c r="E158" s="171"/>
      <c r="F158" s="171"/>
      <c r="G158" s="171"/>
      <c r="H158" s="172"/>
    </row>
    <row r="161" ht="13.5" thickBot="1"/>
    <row r="162" spans="1:3" ht="13.5" thickBot="1">
      <c r="A162" s="92"/>
      <c r="B162" s="148" t="s">
        <v>68</v>
      </c>
      <c r="C162" s="149" t="s">
        <v>69</v>
      </c>
    </row>
    <row r="163" spans="1:3" ht="13.5" thickBot="1">
      <c r="A163" s="142" t="s">
        <v>103</v>
      </c>
      <c r="B163" s="150">
        <f>(D134+D135+D145)*B67</f>
        <v>22050</v>
      </c>
      <c r="C163" s="151">
        <f>B163/1000</f>
        <v>22.05</v>
      </c>
    </row>
    <row r="164" ht="13.5" thickBot="1"/>
    <row r="165" spans="1:3" ht="13.5" thickBot="1">
      <c r="A165" s="143" t="s">
        <v>104</v>
      </c>
      <c r="B165" s="152" t="s">
        <v>68</v>
      </c>
      <c r="C165" s="149" t="s">
        <v>69</v>
      </c>
    </row>
    <row r="166" spans="1:3" ht="12.75">
      <c r="A166" s="144" t="s">
        <v>105</v>
      </c>
      <c r="B166" s="153">
        <f>D134*B67</f>
        <v>4200</v>
      </c>
      <c r="C166" s="154">
        <f>B166/1000</f>
        <v>4.2</v>
      </c>
    </row>
    <row r="167" spans="1:3" ht="12.75">
      <c r="A167" s="145" t="s">
        <v>106</v>
      </c>
      <c r="B167" s="155">
        <f>D135*B67</f>
        <v>11550</v>
      </c>
      <c r="C167" s="156">
        <f>B167/1000</f>
        <v>11.55</v>
      </c>
    </row>
    <row r="168" spans="1:3" ht="13.5" thickBot="1">
      <c r="A168" s="146" t="s">
        <v>107</v>
      </c>
      <c r="B168" s="157">
        <f>D145*B67</f>
        <v>6300</v>
      </c>
      <c r="C168" s="158">
        <f>B168/1000</f>
        <v>6.3</v>
      </c>
    </row>
    <row r="169" ht="13.5" thickBot="1"/>
    <row r="170" spans="1:3" ht="13.5" thickBot="1">
      <c r="A170" s="143" t="s">
        <v>108</v>
      </c>
      <c r="B170" s="152" t="s">
        <v>117</v>
      </c>
      <c r="C170" s="149" t="s">
        <v>118</v>
      </c>
    </row>
    <row r="171" spans="1:3" ht="12.75">
      <c r="A171" s="144" t="s">
        <v>105</v>
      </c>
      <c r="B171" s="153" t="s">
        <v>109</v>
      </c>
      <c r="C171" s="154">
        <f>B166/1</f>
        <v>4200</v>
      </c>
    </row>
    <row r="172" spans="1:3" ht="12.75">
      <c r="A172" s="145" t="s">
        <v>106</v>
      </c>
      <c r="B172" s="155" t="s">
        <v>119</v>
      </c>
      <c r="C172" s="156">
        <f>B167/3</f>
        <v>3850</v>
      </c>
    </row>
    <row r="173" spans="1:3" ht="13.5" thickBot="1">
      <c r="A173" s="146" t="s">
        <v>107</v>
      </c>
      <c r="B173" s="157" t="s">
        <v>110</v>
      </c>
      <c r="C173" s="158">
        <f>B168/3</f>
        <v>2100</v>
      </c>
    </row>
    <row r="174" ht="13.5" thickBot="1"/>
    <row r="175" spans="1:8" ht="13.5" thickBot="1">
      <c r="A175" s="143" t="s">
        <v>111</v>
      </c>
      <c r="B175" s="92"/>
      <c r="C175" s="92"/>
      <c r="D175" s="92"/>
      <c r="E175" s="92"/>
      <c r="F175" s="92"/>
      <c r="G175" s="92"/>
      <c r="H175" s="92"/>
    </row>
    <row r="176" spans="1:8" ht="12.75">
      <c r="A176" s="147" t="s">
        <v>105</v>
      </c>
      <c r="B176" s="173" t="s">
        <v>114</v>
      </c>
      <c r="C176" s="174"/>
      <c r="D176" s="174"/>
      <c r="E176" s="174"/>
      <c r="F176" s="174"/>
      <c r="G176" s="174"/>
      <c r="H176" s="159"/>
    </row>
    <row r="177" spans="1:8" ht="12.75">
      <c r="A177" s="145" t="s">
        <v>112</v>
      </c>
      <c r="B177" s="155">
        <f>12*B69</f>
        <v>283.20000000000005</v>
      </c>
      <c r="C177" s="160"/>
      <c r="D177" s="160"/>
      <c r="E177" s="160"/>
      <c r="F177" s="160"/>
      <c r="G177" s="160"/>
      <c r="H177" s="156"/>
    </row>
    <row r="178" spans="1:8" ht="13.5" thickBot="1">
      <c r="A178" s="146" t="s">
        <v>113</v>
      </c>
      <c r="B178" s="161">
        <f>5000/B177</f>
        <v>17.655367231638415</v>
      </c>
      <c r="C178" s="162"/>
      <c r="D178" s="162"/>
      <c r="E178" s="162"/>
      <c r="F178" s="162"/>
      <c r="G178" s="162"/>
      <c r="H178" s="158"/>
    </row>
    <row r="179" spans="1:8" ht="12.75">
      <c r="A179" s="147" t="s">
        <v>106</v>
      </c>
      <c r="B179" s="173" t="s">
        <v>115</v>
      </c>
      <c r="C179" s="174"/>
      <c r="D179" s="174"/>
      <c r="E179" s="174"/>
      <c r="F179" s="174"/>
      <c r="G179" s="174"/>
      <c r="H179" s="175"/>
    </row>
    <row r="180" spans="1:8" ht="12.75">
      <c r="A180" s="145" t="s">
        <v>112</v>
      </c>
      <c r="B180" s="155">
        <f>11*B69</f>
        <v>259.6</v>
      </c>
      <c r="C180" s="160"/>
      <c r="D180" s="160"/>
      <c r="E180" s="160"/>
      <c r="F180" s="160"/>
      <c r="G180" s="160"/>
      <c r="H180" s="156"/>
    </row>
    <row r="181" spans="1:8" ht="13.5" thickBot="1">
      <c r="A181" s="146" t="s">
        <v>113</v>
      </c>
      <c r="B181" s="161">
        <f>5000/B180</f>
        <v>19.260400616332817</v>
      </c>
      <c r="C181" s="162"/>
      <c r="D181" s="162"/>
      <c r="E181" s="162"/>
      <c r="F181" s="162"/>
      <c r="G181" s="162"/>
      <c r="H181" s="158"/>
    </row>
    <row r="182" spans="1:8" ht="12.75">
      <c r="A182" s="147" t="s">
        <v>107</v>
      </c>
      <c r="B182" s="173" t="s">
        <v>116</v>
      </c>
      <c r="C182" s="174"/>
      <c r="D182" s="174"/>
      <c r="E182" s="174"/>
      <c r="F182" s="174"/>
      <c r="G182" s="163"/>
      <c r="H182" s="159"/>
    </row>
    <row r="183" spans="1:8" ht="12.75">
      <c r="A183" s="145" t="s">
        <v>112</v>
      </c>
      <c r="B183" s="155">
        <f>16*B69</f>
        <v>377.6</v>
      </c>
      <c r="C183" s="160"/>
      <c r="D183" s="160"/>
      <c r="E183" s="160"/>
      <c r="F183" s="160"/>
      <c r="G183" s="160"/>
      <c r="H183" s="156"/>
    </row>
    <row r="184" spans="1:8" ht="13.5" thickBot="1">
      <c r="A184" s="146" t="s">
        <v>113</v>
      </c>
      <c r="B184" s="161">
        <f>3300/B183</f>
        <v>8.739406779661017</v>
      </c>
      <c r="C184" s="162"/>
      <c r="D184" s="162"/>
      <c r="E184" s="162"/>
      <c r="F184" s="162"/>
      <c r="G184" s="162"/>
      <c r="H184" s="158"/>
    </row>
  </sheetData>
  <sheetProtection/>
  <mergeCells count="8">
    <mergeCell ref="B179:H179"/>
    <mergeCell ref="B182:F182"/>
    <mergeCell ref="A156:H158"/>
    <mergeCell ref="C31:E31"/>
    <mergeCell ref="C47:E47"/>
    <mergeCell ref="C50:F50"/>
    <mergeCell ref="A53:H55"/>
    <mergeCell ref="B176:G176"/>
  </mergeCells>
  <printOptions/>
  <pageMargins left="0.75" right="0.75" top="1" bottom="1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2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S38" sqref="S38"/>
    </sheetView>
  </sheetViews>
  <sheetFormatPr defaultColWidth="9.140625" defaultRowHeight="12.75"/>
  <cols>
    <col min="1" max="1" width="6.8515625" style="0" bestFit="1" customWidth="1"/>
    <col min="2" max="2" width="7.57421875" style="0" bestFit="1" customWidth="1"/>
    <col min="3" max="3" width="10.57421875" style="0" bestFit="1" customWidth="1"/>
    <col min="4" max="4" width="5.00390625" style="0" bestFit="1" customWidth="1"/>
    <col min="5" max="5" width="8.8515625" style="0" bestFit="1" customWidth="1"/>
    <col min="6" max="6" width="10.421875" style="0" bestFit="1" customWidth="1"/>
    <col min="7" max="7" width="14.421875" style="0" hidden="1" customWidth="1"/>
    <col min="8" max="8" width="11.00390625" style="0" hidden="1" customWidth="1"/>
    <col min="9" max="9" width="9.140625" style="0" customWidth="1"/>
    <col min="10" max="10" width="6.8515625" style="0" bestFit="1" customWidth="1"/>
    <col min="11" max="11" width="7.57421875" style="0" bestFit="1" customWidth="1"/>
    <col min="12" max="12" width="10.57421875" style="0" bestFit="1" customWidth="1"/>
    <col min="13" max="13" width="5.00390625" style="0" bestFit="1" customWidth="1"/>
    <col min="14" max="14" width="8.8515625" style="0" bestFit="1" customWidth="1"/>
    <col min="15" max="15" width="6.8515625" style="0" bestFit="1" customWidth="1"/>
    <col min="16" max="16" width="14.421875" style="0" hidden="1" customWidth="1"/>
    <col min="17" max="17" width="11.00390625" style="0" hidden="1" customWidth="1"/>
    <col min="18" max="18" width="9.140625" style="0" customWidth="1"/>
    <col min="19" max="19" width="22.57421875" style="0" bestFit="1" customWidth="1"/>
  </cols>
  <sheetData>
    <row r="1" spans="1:17" ht="13.5" thickBot="1">
      <c r="A1" s="183" t="s">
        <v>27</v>
      </c>
      <c r="B1" s="184"/>
      <c r="C1" s="184"/>
      <c r="D1" s="184"/>
      <c r="E1" s="184"/>
      <c r="F1" s="184"/>
      <c r="G1" s="184"/>
      <c r="H1" s="185"/>
      <c r="I1" s="132"/>
      <c r="J1" s="179" t="s">
        <v>28</v>
      </c>
      <c r="K1" s="180"/>
      <c r="L1" s="180"/>
      <c r="M1" s="180"/>
      <c r="N1" s="180"/>
      <c r="O1" s="181"/>
      <c r="P1" s="181"/>
      <c r="Q1" s="182"/>
    </row>
    <row r="2" spans="1:17" s="31" customFormat="1" ht="13.5" thickBot="1">
      <c r="A2" s="30" t="s">
        <v>156</v>
      </c>
      <c r="B2" s="30" t="s">
        <v>41</v>
      </c>
      <c r="C2" s="30" t="s">
        <v>29</v>
      </c>
      <c r="D2" s="30" t="s">
        <v>157</v>
      </c>
      <c r="E2" s="30" t="s">
        <v>158</v>
      </c>
      <c r="F2" s="30" t="s">
        <v>39</v>
      </c>
      <c r="G2" s="62" t="s">
        <v>75</v>
      </c>
      <c r="H2" s="62" t="s">
        <v>76</v>
      </c>
      <c r="I2" s="133"/>
      <c r="J2" s="30" t="s">
        <v>156</v>
      </c>
      <c r="K2" s="30" t="s">
        <v>41</v>
      </c>
      <c r="L2" s="30" t="s">
        <v>29</v>
      </c>
      <c r="M2" s="30" t="s">
        <v>157</v>
      </c>
      <c r="N2" s="30" t="s">
        <v>158</v>
      </c>
      <c r="O2" s="30" t="s">
        <v>23</v>
      </c>
      <c r="P2" s="62" t="s">
        <v>75</v>
      </c>
      <c r="Q2" s="62" t="s">
        <v>76</v>
      </c>
    </row>
    <row r="3" spans="1:17" ht="12.75">
      <c r="A3" s="27">
        <v>1</v>
      </c>
      <c r="B3" s="27" t="s">
        <v>30</v>
      </c>
      <c r="C3" s="27" t="s">
        <v>32</v>
      </c>
      <c r="D3" s="27">
        <v>1</v>
      </c>
      <c r="E3" s="27">
        <v>80</v>
      </c>
      <c r="F3" s="27">
        <f>D3*E3</f>
        <v>80</v>
      </c>
      <c r="G3" s="27">
        <f>IF(B3="NO",F3,0)</f>
        <v>0</v>
      </c>
      <c r="H3" s="27">
        <f>IF(B3="SI",F3,0)</f>
        <v>80</v>
      </c>
      <c r="I3" s="132"/>
      <c r="J3" s="27">
        <v>1</v>
      </c>
      <c r="K3" s="27" t="s">
        <v>30</v>
      </c>
      <c r="L3" s="27" t="s">
        <v>33</v>
      </c>
      <c r="M3" s="27">
        <v>1</v>
      </c>
      <c r="N3" s="27">
        <v>125</v>
      </c>
      <c r="O3" s="27">
        <f>M3*N3</f>
        <v>125</v>
      </c>
      <c r="P3" s="27">
        <f>IF(K3="NO",O3,0)</f>
        <v>0</v>
      </c>
      <c r="Q3" s="27">
        <f>IF(K3="SI",O3,0)</f>
        <v>125</v>
      </c>
    </row>
    <row r="4" spans="1:17" ht="12.75">
      <c r="A4" s="28">
        <v>2</v>
      </c>
      <c r="B4" s="28" t="s">
        <v>30</v>
      </c>
      <c r="C4" s="27" t="s">
        <v>32</v>
      </c>
      <c r="D4" s="28">
        <v>1</v>
      </c>
      <c r="E4" s="28">
        <v>80</v>
      </c>
      <c r="F4" s="28">
        <f>D4*E4</f>
        <v>80</v>
      </c>
      <c r="G4" s="27">
        <f aca="true" t="shared" si="0" ref="G4:G67">IF(B4="NO",F4,0)</f>
        <v>0</v>
      </c>
      <c r="H4" s="27">
        <f aca="true" t="shared" si="1" ref="H4:H67">IF(B4="SI",F4,0)</f>
        <v>80</v>
      </c>
      <c r="I4" s="132"/>
      <c r="J4" s="28">
        <v>2</v>
      </c>
      <c r="K4" s="27" t="s">
        <v>30</v>
      </c>
      <c r="L4" s="27" t="s">
        <v>33</v>
      </c>
      <c r="M4" s="28">
        <v>1</v>
      </c>
      <c r="N4" s="28">
        <v>125</v>
      </c>
      <c r="O4" s="27">
        <f aca="true" t="shared" si="2" ref="O4:O36">M4*N4</f>
        <v>125</v>
      </c>
      <c r="P4" s="27">
        <f aca="true" t="shared" si="3" ref="P4:P36">IF(K4="NO",O4,0)</f>
        <v>0</v>
      </c>
      <c r="Q4" s="27">
        <f aca="true" t="shared" si="4" ref="Q4:Q36">IF(K4="SI",O4,0)</f>
        <v>125</v>
      </c>
    </row>
    <row r="5" spans="1:17" ht="12.75">
      <c r="A5" s="28">
        <v>3</v>
      </c>
      <c r="B5" s="28" t="s">
        <v>30</v>
      </c>
      <c r="C5" s="27" t="s">
        <v>32</v>
      </c>
      <c r="D5" s="28">
        <v>1</v>
      </c>
      <c r="E5" s="27">
        <v>80</v>
      </c>
      <c r="F5" s="28">
        <f aca="true" t="shared" si="5" ref="F5:F68">D5*E5</f>
        <v>80</v>
      </c>
      <c r="G5" s="27">
        <f t="shared" si="0"/>
        <v>0</v>
      </c>
      <c r="H5" s="27">
        <f t="shared" si="1"/>
        <v>80</v>
      </c>
      <c r="I5" s="132"/>
      <c r="J5" s="28">
        <v>3</v>
      </c>
      <c r="K5" s="27" t="s">
        <v>30</v>
      </c>
      <c r="L5" s="27" t="s">
        <v>33</v>
      </c>
      <c r="M5" s="28">
        <v>1</v>
      </c>
      <c r="N5" s="27">
        <v>125</v>
      </c>
      <c r="O5" s="27">
        <f t="shared" si="2"/>
        <v>125</v>
      </c>
      <c r="P5" s="27">
        <f t="shared" si="3"/>
        <v>0</v>
      </c>
      <c r="Q5" s="27">
        <f t="shared" si="4"/>
        <v>125</v>
      </c>
    </row>
    <row r="6" spans="1:17" ht="12.75">
      <c r="A6" s="28">
        <v>4</v>
      </c>
      <c r="B6" s="28" t="s">
        <v>31</v>
      </c>
      <c r="C6" s="27" t="s">
        <v>32</v>
      </c>
      <c r="D6" s="28">
        <v>1</v>
      </c>
      <c r="E6" s="28">
        <v>80</v>
      </c>
      <c r="F6" s="28">
        <f t="shared" si="5"/>
        <v>80</v>
      </c>
      <c r="G6" s="27">
        <f t="shared" si="0"/>
        <v>80</v>
      </c>
      <c r="H6" s="27">
        <f t="shared" si="1"/>
        <v>0</v>
      </c>
      <c r="I6" s="132"/>
      <c r="J6" s="28">
        <v>4</v>
      </c>
      <c r="K6" s="27" t="s">
        <v>30</v>
      </c>
      <c r="L6" s="27" t="s">
        <v>33</v>
      </c>
      <c r="M6" s="28">
        <v>1</v>
      </c>
      <c r="N6" s="28">
        <v>125</v>
      </c>
      <c r="O6" s="27">
        <f t="shared" si="2"/>
        <v>125</v>
      </c>
      <c r="P6" s="27">
        <f t="shared" si="3"/>
        <v>0</v>
      </c>
      <c r="Q6" s="27">
        <f t="shared" si="4"/>
        <v>125</v>
      </c>
    </row>
    <row r="7" spans="1:17" ht="12.75">
      <c r="A7" s="28">
        <v>5</v>
      </c>
      <c r="B7" s="28" t="s">
        <v>31</v>
      </c>
      <c r="C7" s="27" t="s">
        <v>32</v>
      </c>
      <c r="D7" s="27">
        <v>1</v>
      </c>
      <c r="E7" s="27">
        <v>80</v>
      </c>
      <c r="F7" s="28">
        <f t="shared" si="5"/>
        <v>80</v>
      </c>
      <c r="G7" s="27">
        <f t="shared" si="0"/>
        <v>80</v>
      </c>
      <c r="H7" s="27">
        <f t="shared" si="1"/>
        <v>0</v>
      </c>
      <c r="I7" s="132"/>
      <c r="J7" s="28">
        <v>5</v>
      </c>
      <c r="K7" s="27" t="s">
        <v>30</v>
      </c>
      <c r="L7" s="27" t="s">
        <v>33</v>
      </c>
      <c r="M7" s="27">
        <v>1</v>
      </c>
      <c r="N7" s="27">
        <v>125</v>
      </c>
      <c r="O7" s="27">
        <f t="shared" si="2"/>
        <v>125</v>
      </c>
      <c r="P7" s="27">
        <f t="shared" si="3"/>
        <v>0</v>
      </c>
      <c r="Q7" s="27">
        <f t="shared" si="4"/>
        <v>125</v>
      </c>
    </row>
    <row r="8" spans="1:17" ht="13.5" thickBot="1">
      <c r="A8" s="28">
        <v>6</v>
      </c>
      <c r="B8" s="28" t="s">
        <v>31</v>
      </c>
      <c r="C8" s="27" t="s">
        <v>32</v>
      </c>
      <c r="D8" s="28">
        <v>1</v>
      </c>
      <c r="E8" s="28">
        <v>80</v>
      </c>
      <c r="F8" s="28">
        <f t="shared" si="5"/>
        <v>80</v>
      </c>
      <c r="G8" s="27">
        <f t="shared" si="0"/>
        <v>80</v>
      </c>
      <c r="H8" s="27">
        <f t="shared" si="1"/>
        <v>0</v>
      </c>
      <c r="I8" s="132"/>
      <c r="J8" s="28">
        <v>6</v>
      </c>
      <c r="K8" s="27" t="s">
        <v>30</v>
      </c>
      <c r="L8" s="27" t="s">
        <v>33</v>
      </c>
      <c r="M8" s="28">
        <v>1</v>
      </c>
      <c r="N8" s="28">
        <v>125</v>
      </c>
      <c r="O8" s="27">
        <f t="shared" si="2"/>
        <v>125</v>
      </c>
      <c r="P8" s="27">
        <f t="shared" si="3"/>
        <v>0</v>
      </c>
      <c r="Q8" s="27">
        <f t="shared" si="4"/>
        <v>125</v>
      </c>
    </row>
    <row r="9" spans="1:20" ht="13.5" thickBot="1">
      <c r="A9" s="28">
        <v>7</v>
      </c>
      <c r="B9" s="28" t="s">
        <v>31</v>
      </c>
      <c r="C9" s="27" t="s">
        <v>32</v>
      </c>
      <c r="D9" s="28">
        <v>1</v>
      </c>
      <c r="E9" s="27">
        <v>80</v>
      </c>
      <c r="F9" s="28">
        <f t="shared" si="5"/>
        <v>80</v>
      </c>
      <c r="G9" s="27">
        <f t="shared" si="0"/>
        <v>80</v>
      </c>
      <c r="H9" s="27">
        <f t="shared" si="1"/>
        <v>0</v>
      </c>
      <c r="I9" s="132"/>
      <c r="J9" s="28">
        <v>7</v>
      </c>
      <c r="K9" s="27" t="s">
        <v>30</v>
      </c>
      <c r="L9" s="27" t="s">
        <v>33</v>
      </c>
      <c r="M9" s="28">
        <v>1</v>
      </c>
      <c r="N9" s="27">
        <v>125</v>
      </c>
      <c r="O9" s="27">
        <f t="shared" si="2"/>
        <v>125</v>
      </c>
      <c r="P9" s="27">
        <f t="shared" si="3"/>
        <v>0</v>
      </c>
      <c r="Q9" s="27">
        <f t="shared" si="4"/>
        <v>125</v>
      </c>
      <c r="S9" s="10" t="s">
        <v>37</v>
      </c>
      <c r="T9" s="10">
        <f>H78+Q37</f>
        <v>5795</v>
      </c>
    </row>
    <row r="10" spans="1:20" ht="13.5" thickBot="1">
      <c r="A10" s="28">
        <v>8</v>
      </c>
      <c r="B10" s="28" t="s">
        <v>31</v>
      </c>
      <c r="C10" s="28" t="s">
        <v>33</v>
      </c>
      <c r="D10" s="28">
        <v>1</v>
      </c>
      <c r="E10" s="28">
        <v>125</v>
      </c>
      <c r="F10" s="28">
        <f t="shared" si="5"/>
        <v>125</v>
      </c>
      <c r="G10" s="27">
        <f t="shared" si="0"/>
        <v>125</v>
      </c>
      <c r="H10" s="27">
        <f t="shared" si="1"/>
        <v>0</v>
      </c>
      <c r="I10" s="132"/>
      <c r="J10" s="28">
        <v>8</v>
      </c>
      <c r="K10" s="27" t="s">
        <v>30</v>
      </c>
      <c r="L10" s="27" t="s">
        <v>33</v>
      </c>
      <c r="M10" s="28">
        <v>1</v>
      </c>
      <c r="N10" s="28">
        <v>125</v>
      </c>
      <c r="O10" s="27">
        <f t="shared" si="2"/>
        <v>125</v>
      </c>
      <c r="P10" s="27">
        <f t="shared" si="3"/>
        <v>0</v>
      </c>
      <c r="Q10" s="27">
        <f t="shared" si="4"/>
        <v>125</v>
      </c>
      <c r="S10" s="10" t="s">
        <v>38</v>
      </c>
      <c r="T10" s="10">
        <f>G78+P37</f>
        <v>4859</v>
      </c>
    </row>
    <row r="11" spans="1:20" ht="13.5" thickBot="1">
      <c r="A11" s="28">
        <v>9</v>
      </c>
      <c r="B11" s="28" t="s">
        <v>31</v>
      </c>
      <c r="C11" s="28" t="s">
        <v>33</v>
      </c>
      <c r="D11" s="27">
        <v>1</v>
      </c>
      <c r="E11" s="28">
        <v>125</v>
      </c>
      <c r="F11" s="28">
        <f t="shared" si="5"/>
        <v>125</v>
      </c>
      <c r="G11" s="27">
        <f t="shared" si="0"/>
        <v>125</v>
      </c>
      <c r="H11" s="27">
        <f t="shared" si="1"/>
        <v>0</v>
      </c>
      <c r="I11" s="132"/>
      <c r="J11" s="28">
        <v>9</v>
      </c>
      <c r="K11" s="27" t="s">
        <v>30</v>
      </c>
      <c r="L11" s="27" t="s">
        <v>33</v>
      </c>
      <c r="M11" s="27">
        <v>1</v>
      </c>
      <c r="N11" s="27">
        <v>125</v>
      </c>
      <c r="O11" s="27">
        <f t="shared" si="2"/>
        <v>125</v>
      </c>
      <c r="P11" s="27">
        <f t="shared" si="3"/>
        <v>0</v>
      </c>
      <c r="Q11" s="27">
        <f t="shared" si="4"/>
        <v>125</v>
      </c>
      <c r="S11" s="10" t="s">
        <v>39</v>
      </c>
      <c r="T11" s="10">
        <f>F78+O37</f>
        <v>10654</v>
      </c>
    </row>
    <row r="12" spans="1:17" ht="12.75">
      <c r="A12" s="28">
        <v>10</v>
      </c>
      <c r="B12" s="28" t="s">
        <v>31</v>
      </c>
      <c r="C12" s="28" t="s">
        <v>33</v>
      </c>
      <c r="D12" s="28">
        <v>1</v>
      </c>
      <c r="E12" s="28">
        <v>125</v>
      </c>
      <c r="F12" s="28">
        <f t="shared" si="5"/>
        <v>125</v>
      </c>
      <c r="G12" s="27">
        <f t="shared" si="0"/>
        <v>125</v>
      </c>
      <c r="H12" s="27">
        <f t="shared" si="1"/>
        <v>0</v>
      </c>
      <c r="I12" s="132"/>
      <c r="J12" s="28">
        <v>10</v>
      </c>
      <c r="K12" s="27" t="s">
        <v>30</v>
      </c>
      <c r="L12" s="27" t="s">
        <v>33</v>
      </c>
      <c r="M12" s="28">
        <v>1</v>
      </c>
      <c r="N12" s="28">
        <v>125</v>
      </c>
      <c r="O12" s="27">
        <f t="shared" si="2"/>
        <v>125</v>
      </c>
      <c r="P12" s="27">
        <f t="shared" si="3"/>
        <v>0</v>
      </c>
      <c r="Q12" s="27">
        <f t="shared" si="4"/>
        <v>125</v>
      </c>
    </row>
    <row r="13" spans="1:17" ht="12.75">
      <c r="A13" s="28">
        <v>11</v>
      </c>
      <c r="B13" s="28" t="s">
        <v>31</v>
      </c>
      <c r="C13" s="28" t="s">
        <v>33</v>
      </c>
      <c r="D13" s="28">
        <v>1</v>
      </c>
      <c r="E13" s="28">
        <v>125</v>
      </c>
      <c r="F13" s="28">
        <f t="shared" si="5"/>
        <v>125</v>
      </c>
      <c r="G13" s="27">
        <f t="shared" si="0"/>
        <v>125</v>
      </c>
      <c r="H13" s="27">
        <f t="shared" si="1"/>
        <v>0</v>
      </c>
      <c r="I13" s="132"/>
      <c r="J13" s="28">
        <v>11</v>
      </c>
      <c r="K13" s="27" t="s">
        <v>30</v>
      </c>
      <c r="L13" s="27" t="s">
        <v>33</v>
      </c>
      <c r="M13" s="28">
        <v>1</v>
      </c>
      <c r="N13" s="27">
        <v>125</v>
      </c>
      <c r="O13" s="27">
        <f t="shared" si="2"/>
        <v>125</v>
      </c>
      <c r="P13" s="27">
        <f t="shared" si="3"/>
        <v>0</v>
      </c>
      <c r="Q13" s="27">
        <f t="shared" si="4"/>
        <v>125</v>
      </c>
    </row>
    <row r="14" spans="1:17" ht="12.75">
      <c r="A14" s="28">
        <v>12</v>
      </c>
      <c r="B14" s="28" t="s">
        <v>31</v>
      </c>
      <c r="C14" s="28" t="s">
        <v>33</v>
      </c>
      <c r="D14" s="28">
        <v>1</v>
      </c>
      <c r="E14" s="28">
        <v>125</v>
      </c>
      <c r="F14" s="28">
        <f t="shared" si="5"/>
        <v>125</v>
      </c>
      <c r="G14" s="27">
        <f t="shared" si="0"/>
        <v>125</v>
      </c>
      <c r="H14" s="27">
        <f t="shared" si="1"/>
        <v>0</v>
      </c>
      <c r="I14" s="132"/>
      <c r="J14" s="28">
        <v>12</v>
      </c>
      <c r="K14" s="27" t="s">
        <v>30</v>
      </c>
      <c r="L14" s="27" t="s">
        <v>33</v>
      </c>
      <c r="M14" s="28">
        <v>1</v>
      </c>
      <c r="N14" s="28">
        <v>125</v>
      </c>
      <c r="O14" s="27">
        <f t="shared" si="2"/>
        <v>125</v>
      </c>
      <c r="P14" s="27">
        <f t="shared" si="3"/>
        <v>0</v>
      </c>
      <c r="Q14" s="27">
        <f t="shared" si="4"/>
        <v>125</v>
      </c>
    </row>
    <row r="15" spans="1:17" ht="12.75">
      <c r="A15" s="28">
        <v>13</v>
      </c>
      <c r="B15" s="28" t="s">
        <v>31</v>
      </c>
      <c r="C15" s="28" t="s">
        <v>33</v>
      </c>
      <c r="D15" s="27">
        <v>1</v>
      </c>
      <c r="E15" s="28">
        <v>125</v>
      </c>
      <c r="F15" s="28">
        <f t="shared" si="5"/>
        <v>125</v>
      </c>
      <c r="G15" s="27">
        <f t="shared" si="0"/>
        <v>125</v>
      </c>
      <c r="H15" s="27">
        <f t="shared" si="1"/>
        <v>0</v>
      </c>
      <c r="I15" s="132"/>
      <c r="J15" s="28">
        <v>13</v>
      </c>
      <c r="K15" s="27" t="s">
        <v>30</v>
      </c>
      <c r="L15" s="27" t="s">
        <v>33</v>
      </c>
      <c r="M15" s="27">
        <v>1</v>
      </c>
      <c r="N15" s="27">
        <v>125</v>
      </c>
      <c r="O15" s="27">
        <f t="shared" si="2"/>
        <v>125</v>
      </c>
      <c r="P15" s="27">
        <f t="shared" si="3"/>
        <v>0</v>
      </c>
      <c r="Q15" s="27">
        <f t="shared" si="4"/>
        <v>125</v>
      </c>
    </row>
    <row r="16" spans="1:17" ht="12.75">
      <c r="A16" s="28">
        <v>14</v>
      </c>
      <c r="B16" s="28" t="s">
        <v>31</v>
      </c>
      <c r="C16" s="28" t="s">
        <v>33</v>
      </c>
      <c r="D16" s="28">
        <v>1</v>
      </c>
      <c r="E16" s="28">
        <v>125</v>
      </c>
      <c r="F16" s="28">
        <f t="shared" si="5"/>
        <v>125</v>
      </c>
      <c r="G16" s="27">
        <f t="shared" si="0"/>
        <v>125</v>
      </c>
      <c r="H16" s="27">
        <f t="shared" si="1"/>
        <v>0</v>
      </c>
      <c r="I16" s="132"/>
      <c r="J16" s="28">
        <v>14</v>
      </c>
      <c r="K16" s="27" t="s">
        <v>30</v>
      </c>
      <c r="L16" s="27" t="s">
        <v>33</v>
      </c>
      <c r="M16" s="28">
        <v>1</v>
      </c>
      <c r="N16" s="28">
        <v>125</v>
      </c>
      <c r="O16" s="27">
        <f t="shared" si="2"/>
        <v>125</v>
      </c>
      <c r="P16" s="27">
        <f t="shared" si="3"/>
        <v>0</v>
      </c>
      <c r="Q16" s="27">
        <f t="shared" si="4"/>
        <v>125</v>
      </c>
    </row>
    <row r="17" spans="1:17" ht="12.75">
      <c r="A17" s="28">
        <v>15</v>
      </c>
      <c r="B17" s="28" t="s">
        <v>31</v>
      </c>
      <c r="C17" s="28" t="s">
        <v>33</v>
      </c>
      <c r="D17" s="28">
        <v>1</v>
      </c>
      <c r="E17" s="28">
        <v>125</v>
      </c>
      <c r="F17" s="28">
        <f t="shared" si="5"/>
        <v>125</v>
      </c>
      <c r="G17" s="27">
        <f t="shared" si="0"/>
        <v>125</v>
      </c>
      <c r="H17" s="27">
        <f t="shared" si="1"/>
        <v>0</v>
      </c>
      <c r="I17" s="132"/>
      <c r="J17" s="28">
        <v>15</v>
      </c>
      <c r="K17" s="27" t="s">
        <v>30</v>
      </c>
      <c r="L17" s="27" t="s">
        <v>33</v>
      </c>
      <c r="M17" s="28">
        <v>1</v>
      </c>
      <c r="N17" s="27">
        <v>125</v>
      </c>
      <c r="O17" s="27">
        <f t="shared" si="2"/>
        <v>125</v>
      </c>
      <c r="P17" s="27">
        <f t="shared" si="3"/>
        <v>0</v>
      </c>
      <c r="Q17" s="27">
        <f t="shared" si="4"/>
        <v>125</v>
      </c>
    </row>
    <row r="18" spans="1:17" ht="12.75">
      <c r="A18" s="28">
        <v>16</v>
      </c>
      <c r="B18" s="28" t="s">
        <v>31</v>
      </c>
      <c r="C18" s="28" t="s">
        <v>33</v>
      </c>
      <c r="D18" s="28">
        <v>1</v>
      </c>
      <c r="E18" s="28">
        <v>125</v>
      </c>
      <c r="F18" s="28">
        <f t="shared" si="5"/>
        <v>125</v>
      </c>
      <c r="G18" s="27">
        <f t="shared" si="0"/>
        <v>125</v>
      </c>
      <c r="H18" s="27">
        <f t="shared" si="1"/>
        <v>0</v>
      </c>
      <c r="I18" s="132"/>
      <c r="J18" s="28">
        <v>16</v>
      </c>
      <c r="K18" s="27" t="s">
        <v>30</v>
      </c>
      <c r="L18" s="28" t="s">
        <v>32</v>
      </c>
      <c r="M18" s="28">
        <v>1</v>
      </c>
      <c r="N18" s="28">
        <v>80</v>
      </c>
      <c r="O18" s="27">
        <f t="shared" si="2"/>
        <v>80</v>
      </c>
      <c r="P18" s="27">
        <f t="shared" si="3"/>
        <v>0</v>
      </c>
      <c r="Q18" s="27">
        <f t="shared" si="4"/>
        <v>80</v>
      </c>
    </row>
    <row r="19" spans="1:21" ht="12.75">
      <c r="A19" s="28">
        <v>17</v>
      </c>
      <c r="B19" s="28" t="s">
        <v>31</v>
      </c>
      <c r="C19" s="28" t="s">
        <v>33</v>
      </c>
      <c r="D19" s="27">
        <v>1</v>
      </c>
      <c r="E19" s="28">
        <v>125</v>
      </c>
      <c r="F19" s="28">
        <f t="shared" si="5"/>
        <v>125</v>
      </c>
      <c r="G19" s="27">
        <f t="shared" si="0"/>
        <v>125</v>
      </c>
      <c r="H19" s="27">
        <f t="shared" si="1"/>
        <v>0</v>
      </c>
      <c r="I19" s="132"/>
      <c r="J19" s="28">
        <v>17</v>
      </c>
      <c r="K19" s="27" t="s">
        <v>30</v>
      </c>
      <c r="L19" s="28" t="s">
        <v>32</v>
      </c>
      <c r="M19" s="27">
        <v>1</v>
      </c>
      <c r="N19" s="28">
        <v>80</v>
      </c>
      <c r="O19" s="27">
        <f t="shared" si="2"/>
        <v>80</v>
      </c>
      <c r="P19" s="27">
        <f t="shared" si="3"/>
        <v>0</v>
      </c>
      <c r="Q19" s="27">
        <f t="shared" si="4"/>
        <v>80</v>
      </c>
      <c r="T19" s="91" t="s">
        <v>30</v>
      </c>
      <c r="U19">
        <v>27</v>
      </c>
    </row>
    <row r="20" spans="1:21" ht="12.75">
      <c r="A20" s="28">
        <v>18</v>
      </c>
      <c r="B20" s="28" t="s">
        <v>31</v>
      </c>
      <c r="C20" s="28" t="s">
        <v>33</v>
      </c>
      <c r="D20" s="28">
        <v>1</v>
      </c>
      <c r="E20" s="28">
        <v>125</v>
      </c>
      <c r="F20" s="28">
        <f t="shared" si="5"/>
        <v>125</v>
      </c>
      <c r="G20" s="27">
        <f t="shared" si="0"/>
        <v>125</v>
      </c>
      <c r="H20" s="27">
        <f t="shared" si="1"/>
        <v>0</v>
      </c>
      <c r="I20" s="132"/>
      <c r="J20" s="28">
        <v>18</v>
      </c>
      <c r="K20" s="27" t="s">
        <v>30</v>
      </c>
      <c r="L20" s="28" t="s">
        <v>32</v>
      </c>
      <c r="M20" s="28">
        <v>1</v>
      </c>
      <c r="N20" s="28">
        <v>80</v>
      </c>
      <c r="O20" s="27">
        <f t="shared" si="2"/>
        <v>80</v>
      </c>
      <c r="P20" s="27">
        <f t="shared" si="3"/>
        <v>0</v>
      </c>
      <c r="Q20" s="27">
        <f t="shared" si="4"/>
        <v>80</v>
      </c>
      <c r="T20" s="91" t="s">
        <v>31</v>
      </c>
      <c r="U20">
        <v>7</v>
      </c>
    </row>
    <row r="21" spans="1:17" ht="12.75">
      <c r="A21" s="28">
        <v>19</v>
      </c>
      <c r="B21" s="28" t="s">
        <v>31</v>
      </c>
      <c r="C21" s="28" t="s">
        <v>34</v>
      </c>
      <c r="D21" s="28">
        <v>1</v>
      </c>
      <c r="E21" s="28">
        <v>13</v>
      </c>
      <c r="F21" s="28">
        <f t="shared" si="5"/>
        <v>13</v>
      </c>
      <c r="G21" s="27">
        <f t="shared" si="0"/>
        <v>13</v>
      </c>
      <c r="H21" s="27">
        <f t="shared" si="1"/>
        <v>0</v>
      </c>
      <c r="I21" s="132"/>
      <c r="J21" s="28">
        <v>19</v>
      </c>
      <c r="K21" s="27" t="s">
        <v>30</v>
      </c>
      <c r="L21" s="28" t="s">
        <v>32</v>
      </c>
      <c r="M21" s="28">
        <v>1</v>
      </c>
      <c r="N21" s="28">
        <v>80</v>
      </c>
      <c r="O21" s="27">
        <f t="shared" si="2"/>
        <v>80</v>
      </c>
      <c r="P21" s="27">
        <f t="shared" si="3"/>
        <v>0</v>
      </c>
      <c r="Q21" s="27">
        <f t="shared" si="4"/>
        <v>80</v>
      </c>
    </row>
    <row r="22" spans="1:17" ht="12.75">
      <c r="A22" s="28">
        <v>20</v>
      </c>
      <c r="B22" s="28" t="s">
        <v>31</v>
      </c>
      <c r="C22" s="28" t="s">
        <v>34</v>
      </c>
      <c r="D22" s="28">
        <v>1</v>
      </c>
      <c r="E22" s="28">
        <v>13</v>
      </c>
      <c r="F22" s="28">
        <f t="shared" si="5"/>
        <v>13</v>
      </c>
      <c r="G22" s="27">
        <f t="shared" si="0"/>
        <v>13</v>
      </c>
      <c r="H22" s="27">
        <f t="shared" si="1"/>
        <v>0</v>
      </c>
      <c r="I22" s="132"/>
      <c r="J22" s="28">
        <v>20</v>
      </c>
      <c r="K22" s="27" t="s">
        <v>30</v>
      </c>
      <c r="L22" s="28" t="s">
        <v>32</v>
      </c>
      <c r="M22" s="28">
        <v>1</v>
      </c>
      <c r="N22" s="28">
        <v>80</v>
      </c>
      <c r="O22" s="27">
        <f t="shared" si="2"/>
        <v>80</v>
      </c>
      <c r="P22" s="27">
        <f t="shared" si="3"/>
        <v>0</v>
      </c>
      <c r="Q22" s="27">
        <f t="shared" si="4"/>
        <v>80</v>
      </c>
    </row>
    <row r="23" spans="1:17" ht="12.75">
      <c r="A23" s="28">
        <v>21</v>
      </c>
      <c r="B23" s="28" t="s">
        <v>31</v>
      </c>
      <c r="C23" s="28" t="s">
        <v>34</v>
      </c>
      <c r="D23" s="27">
        <v>1</v>
      </c>
      <c r="E23" s="28">
        <v>13</v>
      </c>
      <c r="F23" s="28">
        <f t="shared" si="5"/>
        <v>13</v>
      </c>
      <c r="G23" s="27">
        <f t="shared" si="0"/>
        <v>13</v>
      </c>
      <c r="H23" s="27">
        <f t="shared" si="1"/>
        <v>0</v>
      </c>
      <c r="I23" s="132"/>
      <c r="J23" s="28">
        <v>21</v>
      </c>
      <c r="K23" s="27" t="s">
        <v>30</v>
      </c>
      <c r="L23" s="28" t="s">
        <v>32</v>
      </c>
      <c r="M23" s="27">
        <v>1</v>
      </c>
      <c r="N23" s="28">
        <v>80</v>
      </c>
      <c r="O23" s="27">
        <f t="shared" si="2"/>
        <v>80</v>
      </c>
      <c r="P23" s="27">
        <f t="shared" si="3"/>
        <v>0</v>
      </c>
      <c r="Q23" s="27">
        <f t="shared" si="4"/>
        <v>80</v>
      </c>
    </row>
    <row r="24" spans="1:17" ht="12.75">
      <c r="A24" s="28">
        <v>22</v>
      </c>
      <c r="B24" s="28" t="s">
        <v>31</v>
      </c>
      <c r="C24" s="28" t="s">
        <v>34</v>
      </c>
      <c r="D24" s="28">
        <v>1</v>
      </c>
      <c r="E24" s="28">
        <v>13</v>
      </c>
      <c r="F24" s="28">
        <f t="shared" si="5"/>
        <v>13</v>
      </c>
      <c r="G24" s="27">
        <f t="shared" si="0"/>
        <v>13</v>
      </c>
      <c r="H24" s="27">
        <f t="shared" si="1"/>
        <v>0</v>
      </c>
      <c r="I24" s="132"/>
      <c r="J24" s="28">
        <v>22</v>
      </c>
      <c r="K24" s="27" t="s">
        <v>30</v>
      </c>
      <c r="L24" s="28" t="s">
        <v>32</v>
      </c>
      <c r="M24" s="28">
        <v>1</v>
      </c>
      <c r="N24" s="28">
        <v>80</v>
      </c>
      <c r="O24" s="27">
        <f t="shared" si="2"/>
        <v>80</v>
      </c>
      <c r="P24" s="27">
        <f t="shared" si="3"/>
        <v>0</v>
      </c>
      <c r="Q24" s="27">
        <f t="shared" si="4"/>
        <v>80</v>
      </c>
    </row>
    <row r="25" spans="1:17" ht="12.75">
      <c r="A25" s="28">
        <v>23</v>
      </c>
      <c r="B25" s="28" t="s">
        <v>31</v>
      </c>
      <c r="C25" s="28" t="s">
        <v>34</v>
      </c>
      <c r="D25" s="28">
        <v>1</v>
      </c>
      <c r="E25" s="28">
        <v>13</v>
      </c>
      <c r="F25" s="28">
        <f t="shared" si="5"/>
        <v>13</v>
      </c>
      <c r="G25" s="27">
        <f t="shared" si="0"/>
        <v>13</v>
      </c>
      <c r="H25" s="27">
        <f t="shared" si="1"/>
        <v>0</v>
      </c>
      <c r="I25" s="132"/>
      <c r="J25" s="28">
        <v>23</v>
      </c>
      <c r="K25" s="27" t="s">
        <v>30</v>
      </c>
      <c r="L25" s="28" t="s">
        <v>32</v>
      </c>
      <c r="M25" s="28">
        <v>1</v>
      </c>
      <c r="N25" s="28">
        <v>80</v>
      </c>
      <c r="O25" s="27">
        <f t="shared" si="2"/>
        <v>80</v>
      </c>
      <c r="P25" s="27">
        <f t="shared" si="3"/>
        <v>0</v>
      </c>
      <c r="Q25" s="27">
        <f t="shared" si="4"/>
        <v>80</v>
      </c>
    </row>
    <row r="26" spans="1:17" ht="12.75">
      <c r="A26" s="28">
        <v>24</v>
      </c>
      <c r="B26" s="28" t="s">
        <v>31</v>
      </c>
      <c r="C26" s="28" t="s">
        <v>34</v>
      </c>
      <c r="D26" s="28">
        <v>1</v>
      </c>
      <c r="E26" s="28">
        <v>13</v>
      </c>
      <c r="F26" s="28">
        <f t="shared" si="5"/>
        <v>13</v>
      </c>
      <c r="G26" s="27">
        <f t="shared" si="0"/>
        <v>13</v>
      </c>
      <c r="H26" s="27">
        <f t="shared" si="1"/>
        <v>0</v>
      </c>
      <c r="I26" s="132"/>
      <c r="J26" s="28">
        <v>24</v>
      </c>
      <c r="K26" s="27" t="s">
        <v>30</v>
      </c>
      <c r="L26" s="28" t="s">
        <v>32</v>
      </c>
      <c r="M26" s="28">
        <v>1</v>
      </c>
      <c r="N26" s="28">
        <v>80</v>
      </c>
      <c r="O26" s="27">
        <f t="shared" si="2"/>
        <v>80</v>
      </c>
      <c r="P26" s="27">
        <f t="shared" si="3"/>
        <v>0</v>
      </c>
      <c r="Q26" s="27">
        <f t="shared" si="4"/>
        <v>80</v>
      </c>
    </row>
    <row r="27" spans="1:17" ht="12.75">
      <c r="A27" s="28">
        <v>25</v>
      </c>
      <c r="B27" s="28" t="s">
        <v>30</v>
      </c>
      <c r="C27" s="28" t="s">
        <v>32</v>
      </c>
      <c r="D27" s="27">
        <v>1</v>
      </c>
      <c r="E27" s="28">
        <v>80</v>
      </c>
      <c r="F27" s="28">
        <f t="shared" si="5"/>
        <v>80</v>
      </c>
      <c r="G27" s="27">
        <f t="shared" si="0"/>
        <v>0</v>
      </c>
      <c r="H27" s="27">
        <f t="shared" si="1"/>
        <v>80</v>
      </c>
      <c r="I27" s="132"/>
      <c r="J27" s="28">
        <v>25</v>
      </c>
      <c r="K27" s="27" t="s">
        <v>30</v>
      </c>
      <c r="L27" s="28" t="s">
        <v>32</v>
      </c>
      <c r="M27" s="27">
        <v>1</v>
      </c>
      <c r="N27" s="28">
        <v>80</v>
      </c>
      <c r="O27" s="27">
        <f t="shared" si="2"/>
        <v>80</v>
      </c>
      <c r="P27" s="27">
        <f t="shared" si="3"/>
        <v>0</v>
      </c>
      <c r="Q27" s="27">
        <f t="shared" si="4"/>
        <v>80</v>
      </c>
    </row>
    <row r="28" spans="1:17" ht="12.75">
      <c r="A28" s="28">
        <v>26</v>
      </c>
      <c r="B28" s="28" t="s">
        <v>30</v>
      </c>
      <c r="C28" s="28" t="s">
        <v>32</v>
      </c>
      <c r="D28" s="28">
        <v>1</v>
      </c>
      <c r="E28" s="28">
        <v>80</v>
      </c>
      <c r="F28" s="28">
        <f t="shared" si="5"/>
        <v>80</v>
      </c>
      <c r="G28" s="27">
        <f t="shared" si="0"/>
        <v>0</v>
      </c>
      <c r="H28" s="27">
        <f t="shared" si="1"/>
        <v>80</v>
      </c>
      <c r="I28" s="132"/>
      <c r="J28" s="28">
        <v>26</v>
      </c>
      <c r="K28" s="27" t="s">
        <v>30</v>
      </c>
      <c r="L28" s="28" t="s">
        <v>32</v>
      </c>
      <c r="M28" s="28">
        <v>1</v>
      </c>
      <c r="N28" s="28">
        <v>80</v>
      </c>
      <c r="O28" s="27">
        <f t="shared" si="2"/>
        <v>80</v>
      </c>
      <c r="P28" s="27">
        <f t="shared" si="3"/>
        <v>0</v>
      </c>
      <c r="Q28" s="27">
        <f t="shared" si="4"/>
        <v>80</v>
      </c>
    </row>
    <row r="29" spans="1:17" ht="12.75">
      <c r="A29" s="28">
        <v>27</v>
      </c>
      <c r="B29" s="28" t="s">
        <v>30</v>
      </c>
      <c r="C29" s="28" t="s">
        <v>32</v>
      </c>
      <c r="D29" s="28">
        <v>1</v>
      </c>
      <c r="E29" s="28">
        <v>80</v>
      </c>
      <c r="F29" s="28">
        <f t="shared" si="5"/>
        <v>80</v>
      </c>
      <c r="G29" s="27">
        <f t="shared" si="0"/>
        <v>0</v>
      </c>
      <c r="H29" s="27">
        <f t="shared" si="1"/>
        <v>80</v>
      </c>
      <c r="I29" s="132"/>
      <c r="J29" s="28">
        <v>27</v>
      </c>
      <c r="K29" s="27" t="s">
        <v>30</v>
      </c>
      <c r="L29" s="28" t="s">
        <v>32</v>
      </c>
      <c r="M29" s="28">
        <v>1</v>
      </c>
      <c r="N29" s="28">
        <v>80</v>
      </c>
      <c r="O29" s="27">
        <f t="shared" si="2"/>
        <v>80</v>
      </c>
      <c r="P29" s="27">
        <f t="shared" si="3"/>
        <v>0</v>
      </c>
      <c r="Q29" s="27">
        <f t="shared" si="4"/>
        <v>80</v>
      </c>
    </row>
    <row r="30" spans="1:17" ht="12.75">
      <c r="A30" s="28">
        <v>28</v>
      </c>
      <c r="B30" s="28" t="s">
        <v>30</v>
      </c>
      <c r="C30" s="28" t="s">
        <v>32</v>
      </c>
      <c r="D30" s="28">
        <v>1</v>
      </c>
      <c r="E30" s="28">
        <v>80</v>
      </c>
      <c r="F30" s="28">
        <f t="shared" si="5"/>
        <v>80</v>
      </c>
      <c r="G30" s="27">
        <f t="shared" si="0"/>
        <v>0</v>
      </c>
      <c r="H30" s="27">
        <f t="shared" si="1"/>
        <v>80</v>
      </c>
      <c r="I30" s="132"/>
      <c r="J30" s="28">
        <v>28</v>
      </c>
      <c r="K30" s="28" t="s">
        <v>31</v>
      </c>
      <c r="L30" s="28" t="s">
        <v>33</v>
      </c>
      <c r="M30" s="28">
        <v>1</v>
      </c>
      <c r="N30" s="28">
        <v>125</v>
      </c>
      <c r="O30" s="27">
        <f t="shared" si="2"/>
        <v>125</v>
      </c>
      <c r="P30" s="27">
        <f t="shared" si="3"/>
        <v>125</v>
      </c>
      <c r="Q30" s="27">
        <f t="shared" si="4"/>
        <v>0</v>
      </c>
    </row>
    <row r="31" spans="1:17" ht="12.75">
      <c r="A31" s="28">
        <v>29</v>
      </c>
      <c r="B31" s="28" t="s">
        <v>30</v>
      </c>
      <c r="C31" s="28" t="s">
        <v>32</v>
      </c>
      <c r="D31" s="27">
        <v>1</v>
      </c>
      <c r="E31" s="28">
        <v>80</v>
      </c>
      <c r="F31" s="28">
        <f t="shared" si="5"/>
        <v>80</v>
      </c>
      <c r="G31" s="27">
        <f t="shared" si="0"/>
        <v>0</v>
      </c>
      <c r="H31" s="27">
        <f t="shared" si="1"/>
        <v>80</v>
      </c>
      <c r="I31" s="132"/>
      <c r="J31" s="28">
        <v>29</v>
      </c>
      <c r="K31" s="28" t="s">
        <v>31</v>
      </c>
      <c r="L31" s="28" t="s">
        <v>35</v>
      </c>
      <c r="M31" s="28">
        <v>2</v>
      </c>
      <c r="N31" s="28">
        <v>7</v>
      </c>
      <c r="O31" s="27">
        <f t="shared" si="2"/>
        <v>14</v>
      </c>
      <c r="P31" s="27">
        <f t="shared" si="3"/>
        <v>14</v>
      </c>
      <c r="Q31" s="27">
        <f t="shared" si="4"/>
        <v>0</v>
      </c>
    </row>
    <row r="32" spans="1:17" ht="12.75">
      <c r="A32" s="28">
        <v>30</v>
      </c>
      <c r="B32" s="28" t="s">
        <v>30</v>
      </c>
      <c r="C32" s="28" t="s">
        <v>32</v>
      </c>
      <c r="D32" s="28">
        <v>1</v>
      </c>
      <c r="E32" s="28">
        <v>80</v>
      </c>
      <c r="F32" s="28">
        <f t="shared" si="5"/>
        <v>80</v>
      </c>
      <c r="G32" s="27">
        <f t="shared" si="0"/>
        <v>0</v>
      </c>
      <c r="H32" s="27">
        <f t="shared" si="1"/>
        <v>80</v>
      </c>
      <c r="I32" s="132"/>
      <c r="J32" s="28">
        <v>30</v>
      </c>
      <c r="K32" s="28" t="s">
        <v>31</v>
      </c>
      <c r="L32" s="28" t="s">
        <v>33</v>
      </c>
      <c r="M32" s="28">
        <v>1</v>
      </c>
      <c r="N32" s="28">
        <v>125</v>
      </c>
      <c r="O32" s="27">
        <f t="shared" si="2"/>
        <v>125</v>
      </c>
      <c r="P32" s="27">
        <f t="shared" si="3"/>
        <v>125</v>
      </c>
      <c r="Q32" s="27">
        <f t="shared" si="4"/>
        <v>0</v>
      </c>
    </row>
    <row r="33" spans="1:17" ht="12.75">
      <c r="A33" s="28">
        <v>31</v>
      </c>
      <c r="B33" s="28" t="s">
        <v>30</v>
      </c>
      <c r="C33" s="28" t="s">
        <v>32</v>
      </c>
      <c r="D33" s="28">
        <v>1</v>
      </c>
      <c r="E33" s="28">
        <v>80</v>
      </c>
      <c r="F33" s="28">
        <f t="shared" si="5"/>
        <v>80</v>
      </c>
      <c r="G33" s="27">
        <f t="shared" si="0"/>
        <v>0</v>
      </c>
      <c r="H33" s="27">
        <f t="shared" si="1"/>
        <v>80</v>
      </c>
      <c r="I33" s="132"/>
      <c r="J33" s="28">
        <v>31</v>
      </c>
      <c r="K33" s="28" t="s">
        <v>31</v>
      </c>
      <c r="L33" s="28" t="s">
        <v>35</v>
      </c>
      <c r="M33" s="28">
        <v>2</v>
      </c>
      <c r="N33" s="28">
        <v>7</v>
      </c>
      <c r="O33" s="27">
        <f t="shared" si="2"/>
        <v>14</v>
      </c>
      <c r="P33" s="27">
        <f t="shared" si="3"/>
        <v>14</v>
      </c>
      <c r="Q33" s="27">
        <f t="shared" si="4"/>
        <v>0</v>
      </c>
    </row>
    <row r="34" spans="1:17" ht="12.75">
      <c r="A34" s="28">
        <v>32</v>
      </c>
      <c r="B34" s="28" t="s">
        <v>30</v>
      </c>
      <c r="C34" s="28" t="s">
        <v>32</v>
      </c>
      <c r="D34" s="28">
        <v>1</v>
      </c>
      <c r="E34" s="28">
        <v>80</v>
      </c>
      <c r="F34" s="28">
        <f t="shared" si="5"/>
        <v>80</v>
      </c>
      <c r="G34" s="27">
        <f t="shared" si="0"/>
        <v>0</v>
      </c>
      <c r="H34" s="27">
        <f t="shared" si="1"/>
        <v>80</v>
      </c>
      <c r="I34" s="132"/>
      <c r="J34" s="28">
        <v>32</v>
      </c>
      <c r="K34" s="28" t="s">
        <v>31</v>
      </c>
      <c r="L34" s="28" t="s">
        <v>35</v>
      </c>
      <c r="M34" s="28">
        <v>2</v>
      </c>
      <c r="N34" s="28">
        <v>7</v>
      </c>
      <c r="O34" s="27">
        <f t="shared" si="2"/>
        <v>14</v>
      </c>
      <c r="P34" s="27">
        <f t="shared" si="3"/>
        <v>14</v>
      </c>
      <c r="Q34" s="27">
        <f t="shared" si="4"/>
        <v>0</v>
      </c>
    </row>
    <row r="35" spans="1:17" ht="12.75">
      <c r="A35" s="28">
        <v>33</v>
      </c>
      <c r="B35" s="28" t="s">
        <v>30</v>
      </c>
      <c r="C35" s="28" t="s">
        <v>32</v>
      </c>
      <c r="D35" s="27">
        <v>1</v>
      </c>
      <c r="E35" s="28">
        <v>80</v>
      </c>
      <c r="F35" s="28">
        <f t="shared" si="5"/>
        <v>80</v>
      </c>
      <c r="G35" s="27">
        <f t="shared" si="0"/>
        <v>0</v>
      </c>
      <c r="H35" s="27">
        <f t="shared" si="1"/>
        <v>80</v>
      </c>
      <c r="I35" s="132"/>
      <c r="J35" s="28">
        <v>33</v>
      </c>
      <c r="K35" s="28" t="s">
        <v>31</v>
      </c>
      <c r="L35" s="28" t="s">
        <v>35</v>
      </c>
      <c r="M35" s="28">
        <v>2</v>
      </c>
      <c r="N35" s="28">
        <v>7</v>
      </c>
      <c r="O35" s="27">
        <f t="shared" si="2"/>
        <v>14</v>
      </c>
      <c r="P35" s="27">
        <f t="shared" si="3"/>
        <v>14</v>
      </c>
      <c r="Q35" s="27">
        <f t="shared" si="4"/>
        <v>0</v>
      </c>
    </row>
    <row r="36" spans="1:17" ht="13.5" thickBot="1">
      <c r="A36" s="28">
        <v>34</v>
      </c>
      <c r="B36" s="28" t="s">
        <v>30</v>
      </c>
      <c r="C36" s="28" t="s">
        <v>33</v>
      </c>
      <c r="D36" s="28">
        <v>1</v>
      </c>
      <c r="E36" s="28">
        <v>125</v>
      </c>
      <c r="F36" s="28">
        <f t="shared" si="5"/>
        <v>125</v>
      </c>
      <c r="G36" s="27">
        <f t="shared" si="0"/>
        <v>0</v>
      </c>
      <c r="H36" s="27">
        <f t="shared" si="1"/>
        <v>125</v>
      </c>
      <c r="I36" s="132"/>
      <c r="J36" s="29">
        <v>34</v>
      </c>
      <c r="K36" s="28" t="s">
        <v>31</v>
      </c>
      <c r="L36" s="28" t="s">
        <v>35</v>
      </c>
      <c r="M36" s="29">
        <v>2</v>
      </c>
      <c r="N36" s="29">
        <v>7</v>
      </c>
      <c r="O36" s="27">
        <f t="shared" si="2"/>
        <v>14</v>
      </c>
      <c r="P36" s="27">
        <f t="shared" si="3"/>
        <v>14</v>
      </c>
      <c r="Q36" s="27">
        <f t="shared" si="4"/>
        <v>0</v>
      </c>
    </row>
    <row r="37" spans="1:17" ht="13.5" thickBot="1">
      <c r="A37" s="28">
        <v>35</v>
      </c>
      <c r="B37" s="28" t="s">
        <v>30</v>
      </c>
      <c r="C37" s="28" t="s">
        <v>33</v>
      </c>
      <c r="D37" s="28">
        <v>1</v>
      </c>
      <c r="E37" s="28">
        <v>125</v>
      </c>
      <c r="F37" s="28">
        <f t="shared" si="5"/>
        <v>125</v>
      </c>
      <c r="G37" s="27">
        <f t="shared" si="0"/>
        <v>0</v>
      </c>
      <c r="H37" s="27">
        <f t="shared" si="1"/>
        <v>125</v>
      </c>
      <c r="I37" s="132"/>
      <c r="J37" s="26" t="s">
        <v>23</v>
      </c>
      <c r="K37" s="26"/>
      <c r="L37" s="26"/>
      <c r="M37" s="26">
        <f>SUM(M3:M36)</f>
        <v>39</v>
      </c>
      <c r="N37" s="26"/>
      <c r="O37" s="26">
        <f>SUM(O3:O36)</f>
        <v>3155</v>
      </c>
      <c r="P37" s="26">
        <f>SUM(P3:P36)</f>
        <v>320</v>
      </c>
      <c r="Q37" s="26">
        <f>SUM(Q3:Q36)</f>
        <v>2835</v>
      </c>
    </row>
    <row r="38" spans="1:15" ht="12.75">
      <c r="A38" s="28">
        <v>36</v>
      </c>
      <c r="B38" s="28" t="s">
        <v>30</v>
      </c>
      <c r="C38" s="28" t="s">
        <v>33</v>
      </c>
      <c r="D38" s="28">
        <v>1</v>
      </c>
      <c r="E38" s="28">
        <v>125</v>
      </c>
      <c r="F38" s="28">
        <f t="shared" si="5"/>
        <v>125</v>
      </c>
      <c r="G38" s="27">
        <f t="shared" si="0"/>
        <v>0</v>
      </c>
      <c r="H38" s="27">
        <f t="shared" si="1"/>
        <v>125</v>
      </c>
      <c r="I38" s="132"/>
      <c r="J38" s="132"/>
      <c r="K38" s="132"/>
      <c r="L38" s="132"/>
      <c r="M38" s="132"/>
      <c r="N38" s="132"/>
      <c r="O38" s="132"/>
    </row>
    <row r="39" spans="1:15" ht="12.75">
      <c r="A39" s="28">
        <v>37</v>
      </c>
      <c r="B39" s="28" t="s">
        <v>30</v>
      </c>
      <c r="C39" s="28" t="s">
        <v>33</v>
      </c>
      <c r="D39" s="27">
        <v>1</v>
      </c>
      <c r="E39" s="28">
        <v>125</v>
      </c>
      <c r="F39" s="28">
        <f t="shared" si="5"/>
        <v>125</v>
      </c>
      <c r="G39" s="27">
        <f t="shared" si="0"/>
        <v>0</v>
      </c>
      <c r="H39" s="27">
        <f t="shared" si="1"/>
        <v>125</v>
      </c>
      <c r="I39" s="132"/>
      <c r="J39" s="132"/>
      <c r="K39" s="132"/>
      <c r="L39" s="132"/>
      <c r="M39" s="132"/>
      <c r="N39" s="132"/>
      <c r="O39" s="132"/>
    </row>
    <row r="40" spans="1:15" ht="12.75">
      <c r="A40" s="28">
        <v>38</v>
      </c>
      <c r="B40" s="28" t="s">
        <v>30</v>
      </c>
      <c r="C40" s="28" t="s">
        <v>33</v>
      </c>
      <c r="D40" s="28">
        <v>1</v>
      </c>
      <c r="E40" s="28">
        <v>125</v>
      </c>
      <c r="F40" s="28">
        <f t="shared" si="5"/>
        <v>125</v>
      </c>
      <c r="G40" s="27">
        <f t="shared" si="0"/>
        <v>0</v>
      </c>
      <c r="H40" s="27">
        <f t="shared" si="1"/>
        <v>125</v>
      </c>
      <c r="I40" s="132"/>
      <c r="J40" s="132"/>
      <c r="K40" s="132"/>
      <c r="L40" s="132"/>
      <c r="M40" s="132"/>
      <c r="N40" s="132"/>
      <c r="O40" s="132"/>
    </row>
    <row r="41" spans="1:15" ht="12.75">
      <c r="A41" s="28">
        <v>39</v>
      </c>
      <c r="B41" s="28" t="s">
        <v>30</v>
      </c>
      <c r="C41" s="28" t="s">
        <v>33</v>
      </c>
      <c r="D41" s="28">
        <v>1</v>
      </c>
      <c r="E41" s="28">
        <v>125</v>
      </c>
      <c r="F41" s="28">
        <f t="shared" si="5"/>
        <v>125</v>
      </c>
      <c r="G41" s="27">
        <f t="shared" si="0"/>
        <v>0</v>
      </c>
      <c r="H41" s="27">
        <f t="shared" si="1"/>
        <v>125</v>
      </c>
      <c r="I41" s="132"/>
      <c r="J41" s="132"/>
      <c r="K41" s="132"/>
      <c r="L41" s="132"/>
      <c r="M41" s="132"/>
      <c r="N41" s="132"/>
      <c r="O41" s="132"/>
    </row>
    <row r="42" spans="1:15" ht="12.75">
      <c r="A42" s="28">
        <v>40</v>
      </c>
      <c r="B42" s="28" t="s">
        <v>31</v>
      </c>
      <c r="C42" s="28" t="s">
        <v>33</v>
      </c>
      <c r="D42" s="28">
        <v>1</v>
      </c>
      <c r="E42" s="28">
        <v>125</v>
      </c>
      <c r="F42" s="28">
        <f t="shared" si="5"/>
        <v>125</v>
      </c>
      <c r="G42" s="27">
        <f t="shared" si="0"/>
        <v>125</v>
      </c>
      <c r="H42" s="27">
        <f t="shared" si="1"/>
        <v>0</v>
      </c>
      <c r="I42" s="132"/>
      <c r="J42" s="132"/>
      <c r="K42" s="132"/>
      <c r="L42" s="132"/>
      <c r="M42" s="132"/>
      <c r="N42" s="132"/>
      <c r="O42" s="132"/>
    </row>
    <row r="43" spans="1:15" ht="12.75">
      <c r="A43" s="28">
        <v>41</v>
      </c>
      <c r="B43" s="28" t="s">
        <v>31</v>
      </c>
      <c r="C43" s="28" t="s">
        <v>33</v>
      </c>
      <c r="D43" s="27">
        <v>1</v>
      </c>
      <c r="E43" s="28">
        <v>125</v>
      </c>
      <c r="F43" s="28">
        <f t="shared" si="5"/>
        <v>125</v>
      </c>
      <c r="G43" s="27">
        <f t="shared" si="0"/>
        <v>125</v>
      </c>
      <c r="H43" s="27">
        <f t="shared" si="1"/>
        <v>0</v>
      </c>
      <c r="I43" s="132"/>
      <c r="J43" s="132"/>
      <c r="K43" s="132"/>
      <c r="L43" s="132"/>
      <c r="M43" s="132"/>
      <c r="N43" s="132"/>
      <c r="O43" s="132"/>
    </row>
    <row r="44" spans="1:15" ht="12.75">
      <c r="A44" s="28">
        <v>42</v>
      </c>
      <c r="B44" s="28" t="s">
        <v>31</v>
      </c>
      <c r="C44" s="28" t="s">
        <v>33</v>
      </c>
      <c r="D44" s="28">
        <v>1</v>
      </c>
      <c r="E44" s="28">
        <v>125</v>
      </c>
      <c r="F44" s="28">
        <f t="shared" si="5"/>
        <v>125</v>
      </c>
      <c r="G44" s="27">
        <f t="shared" si="0"/>
        <v>125</v>
      </c>
      <c r="H44" s="27">
        <f t="shared" si="1"/>
        <v>0</v>
      </c>
      <c r="I44" s="132"/>
      <c r="J44" s="132"/>
      <c r="K44" s="132"/>
      <c r="L44" s="132"/>
      <c r="M44" s="132"/>
      <c r="N44" s="132"/>
      <c r="O44" s="132"/>
    </row>
    <row r="45" spans="1:15" ht="12.75">
      <c r="A45" s="28">
        <v>43</v>
      </c>
      <c r="B45" s="28" t="s">
        <v>31</v>
      </c>
      <c r="C45" s="28" t="s">
        <v>33</v>
      </c>
      <c r="D45" s="28">
        <v>1</v>
      </c>
      <c r="E45" s="28">
        <v>125</v>
      </c>
      <c r="F45" s="28">
        <f t="shared" si="5"/>
        <v>125</v>
      </c>
      <c r="G45" s="27">
        <f t="shared" si="0"/>
        <v>125</v>
      </c>
      <c r="H45" s="27">
        <f t="shared" si="1"/>
        <v>0</v>
      </c>
      <c r="I45" s="132"/>
      <c r="J45" s="132"/>
      <c r="K45" s="132"/>
      <c r="L45" s="132"/>
      <c r="M45" s="132"/>
      <c r="N45" s="132"/>
      <c r="O45" s="132"/>
    </row>
    <row r="46" spans="1:15" ht="12.75">
      <c r="A46" s="28">
        <v>44</v>
      </c>
      <c r="B46" s="28" t="s">
        <v>31</v>
      </c>
      <c r="C46" s="28" t="s">
        <v>33</v>
      </c>
      <c r="D46" s="28">
        <v>1</v>
      </c>
      <c r="E46" s="28">
        <v>125</v>
      </c>
      <c r="F46" s="28">
        <f t="shared" si="5"/>
        <v>125</v>
      </c>
      <c r="G46" s="27">
        <f t="shared" si="0"/>
        <v>125</v>
      </c>
      <c r="H46" s="27">
        <f t="shared" si="1"/>
        <v>0</v>
      </c>
      <c r="I46" s="132"/>
      <c r="J46" s="132"/>
      <c r="K46" s="132"/>
      <c r="L46" s="132"/>
      <c r="M46" s="132"/>
      <c r="N46" s="132"/>
      <c r="O46" s="132"/>
    </row>
    <row r="47" spans="1:15" ht="12.75">
      <c r="A47" s="28">
        <v>45</v>
      </c>
      <c r="B47" s="28" t="s">
        <v>31</v>
      </c>
      <c r="C47" s="28" t="s">
        <v>33</v>
      </c>
      <c r="D47" s="27">
        <v>1</v>
      </c>
      <c r="E47" s="28">
        <v>125</v>
      </c>
      <c r="F47" s="28">
        <f t="shared" si="5"/>
        <v>125</v>
      </c>
      <c r="G47" s="27">
        <f t="shared" si="0"/>
        <v>125</v>
      </c>
      <c r="H47" s="27">
        <f t="shared" si="1"/>
        <v>0</v>
      </c>
      <c r="I47" s="132"/>
      <c r="J47" s="132"/>
      <c r="K47" s="132"/>
      <c r="L47" s="132"/>
      <c r="M47" s="132"/>
      <c r="N47" s="132"/>
      <c r="O47" s="132"/>
    </row>
    <row r="48" spans="1:15" ht="12.75">
      <c r="A48" s="28">
        <v>46</v>
      </c>
      <c r="B48" s="28" t="s">
        <v>30</v>
      </c>
      <c r="C48" s="28" t="s">
        <v>33</v>
      </c>
      <c r="D48" s="28">
        <v>1</v>
      </c>
      <c r="E48" s="28">
        <v>125</v>
      </c>
      <c r="F48" s="28">
        <f t="shared" si="5"/>
        <v>125</v>
      </c>
      <c r="G48" s="27">
        <f t="shared" si="0"/>
        <v>0</v>
      </c>
      <c r="H48" s="27">
        <f t="shared" si="1"/>
        <v>125</v>
      </c>
      <c r="I48" s="132"/>
      <c r="J48" s="132"/>
      <c r="K48" s="132"/>
      <c r="L48" s="132"/>
      <c r="M48" s="132"/>
      <c r="N48" s="132"/>
      <c r="O48" s="132"/>
    </row>
    <row r="49" spans="1:15" ht="12.75">
      <c r="A49" s="28">
        <v>47</v>
      </c>
      <c r="B49" s="28" t="s">
        <v>30</v>
      </c>
      <c r="C49" s="28" t="s">
        <v>33</v>
      </c>
      <c r="D49" s="28">
        <v>1</v>
      </c>
      <c r="E49" s="28">
        <v>125</v>
      </c>
      <c r="F49" s="28">
        <f t="shared" si="5"/>
        <v>125</v>
      </c>
      <c r="G49" s="27">
        <f t="shared" si="0"/>
        <v>0</v>
      </c>
      <c r="H49" s="27">
        <f t="shared" si="1"/>
        <v>125</v>
      </c>
      <c r="I49" s="132"/>
      <c r="J49" s="132"/>
      <c r="K49" s="132"/>
      <c r="L49" s="132"/>
      <c r="M49" s="132"/>
      <c r="N49" s="132"/>
      <c r="O49" s="132"/>
    </row>
    <row r="50" spans="1:15" ht="12.75">
      <c r="A50" s="28">
        <v>48</v>
      </c>
      <c r="B50" s="28" t="s">
        <v>30</v>
      </c>
      <c r="C50" s="28" t="s">
        <v>33</v>
      </c>
      <c r="D50" s="28">
        <v>1</v>
      </c>
      <c r="E50" s="28">
        <v>125</v>
      </c>
      <c r="F50" s="28">
        <f t="shared" si="5"/>
        <v>125</v>
      </c>
      <c r="G50" s="27">
        <f t="shared" si="0"/>
        <v>0</v>
      </c>
      <c r="H50" s="27">
        <f t="shared" si="1"/>
        <v>125</v>
      </c>
      <c r="I50" s="132"/>
      <c r="J50" s="132"/>
      <c r="K50" s="132"/>
      <c r="L50" s="132"/>
      <c r="M50" s="132"/>
      <c r="N50" s="132"/>
      <c r="O50" s="132"/>
    </row>
    <row r="51" spans="1:15" ht="12.75">
      <c r="A51" s="28">
        <v>49</v>
      </c>
      <c r="B51" s="28" t="s">
        <v>30</v>
      </c>
      <c r="C51" s="28" t="s">
        <v>33</v>
      </c>
      <c r="D51" s="27">
        <v>1</v>
      </c>
      <c r="E51" s="28">
        <v>125</v>
      </c>
      <c r="F51" s="28">
        <f t="shared" si="5"/>
        <v>125</v>
      </c>
      <c r="G51" s="27">
        <f t="shared" si="0"/>
        <v>0</v>
      </c>
      <c r="H51" s="27">
        <f t="shared" si="1"/>
        <v>125</v>
      </c>
      <c r="I51" s="132"/>
      <c r="J51" s="132"/>
      <c r="K51" s="132"/>
      <c r="L51" s="132"/>
      <c r="M51" s="132"/>
      <c r="N51" s="132"/>
      <c r="O51" s="132"/>
    </row>
    <row r="52" spans="1:15" ht="12.75">
      <c r="A52" s="28">
        <v>50</v>
      </c>
      <c r="B52" s="28" t="s">
        <v>30</v>
      </c>
      <c r="C52" s="28" t="s">
        <v>33</v>
      </c>
      <c r="D52" s="28">
        <v>1</v>
      </c>
      <c r="E52" s="28">
        <v>125</v>
      </c>
      <c r="F52" s="28">
        <f t="shared" si="5"/>
        <v>125</v>
      </c>
      <c r="G52" s="27">
        <f t="shared" si="0"/>
        <v>0</v>
      </c>
      <c r="H52" s="27">
        <f t="shared" si="1"/>
        <v>125</v>
      </c>
      <c r="I52" s="132"/>
      <c r="J52" s="132"/>
      <c r="K52" s="132"/>
      <c r="L52" s="132"/>
      <c r="M52" s="132"/>
      <c r="N52" s="132"/>
      <c r="O52" s="132"/>
    </row>
    <row r="53" spans="1:15" ht="12.75">
      <c r="A53" s="28">
        <v>51</v>
      </c>
      <c r="B53" s="28" t="s">
        <v>30</v>
      </c>
      <c r="C53" s="28" t="s">
        <v>33</v>
      </c>
      <c r="D53" s="28">
        <v>1</v>
      </c>
      <c r="E53" s="28">
        <v>125</v>
      </c>
      <c r="F53" s="28">
        <f t="shared" si="5"/>
        <v>125</v>
      </c>
      <c r="G53" s="27">
        <f t="shared" si="0"/>
        <v>0</v>
      </c>
      <c r="H53" s="27">
        <f t="shared" si="1"/>
        <v>125</v>
      </c>
      <c r="I53" s="132"/>
      <c r="J53" s="132"/>
      <c r="K53" s="132"/>
      <c r="L53" s="132"/>
      <c r="M53" s="132"/>
      <c r="N53" s="132"/>
      <c r="O53" s="132"/>
    </row>
    <row r="54" spans="1:15" ht="12.75">
      <c r="A54" s="28">
        <v>52</v>
      </c>
      <c r="B54" s="28" t="s">
        <v>31</v>
      </c>
      <c r="C54" s="28" t="s">
        <v>33</v>
      </c>
      <c r="D54" s="28">
        <v>1</v>
      </c>
      <c r="E54" s="28">
        <v>125</v>
      </c>
      <c r="F54" s="28">
        <f t="shared" si="5"/>
        <v>125</v>
      </c>
      <c r="G54" s="27">
        <f t="shared" si="0"/>
        <v>125</v>
      </c>
      <c r="H54" s="27">
        <f t="shared" si="1"/>
        <v>0</v>
      </c>
      <c r="I54" s="132"/>
      <c r="J54" s="132"/>
      <c r="K54" s="132"/>
      <c r="L54" s="132"/>
      <c r="M54" s="132"/>
      <c r="N54" s="132"/>
      <c r="O54" s="132"/>
    </row>
    <row r="55" spans="1:15" ht="12.75">
      <c r="A55" s="28">
        <v>53</v>
      </c>
      <c r="B55" s="28" t="s">
        <v>31</v>
      </c>
      <c r="C55" s="28" t="s">
        <v>33</v>
      </c>
      <c r="D55" s="27">
        <v>1</v>
      </c>
      <c r="E55" s="28">
        <v>70</v>
      </c>
      <c r="F55" s="28">
        <f t="shared" si="5"/>
        <v>70</v>
      </c>
      <c r="G55" s="27">
        <f t="shared" si="0"/>
        <v>70</v>
      </c>
      <c r="H55" s="27">
        <f t="shared" si="1"/>
        <v>0</v>
      </c>
      <c r="I55" s="132"/>
      <c r="J55" s="132"/>
      <c r="K55" s="132"/>
      <c r="L55" s="132"/>
      <c r="M55" s="132"/>
      <c r="N55" s="132"/>
      <c r="O55" s="132"/>
    </row>
    <row r="56" spans="1:15" ht="12.75">
      <c r="A56" s="28">
        <v>54</v>
      </c>
      <c r="B56" s="28" t="s">
        <v>31</v>
      </c>
      <c r="C56" s="28" t="s">
        <v>33</v>
      </c>
      <c r="D56" s="28">
        <v>1</v>
      </c>
      <c r="E56" s="28">
        <v>70</v>
      </c>
      <c r="F56" s="28">
        <f t="shared" si="5"/>
        <v>70</v>
      </c>
      <c r="G56" s="27">
        <f t="shared" si="0"/>
        <v>70</v>
      </c>
      <c r="H56" s="27">
        <f t="shared" si="1"/>
        <v>0</v>
      </c>
      <c r="I56" s="132"/>
      <c r="J56" s="132"/>
      <c r="K56" s="132"/>
      <c r="L56" s="132"/>
      <c r="M56" s="132"/>
      <c r="N56" s="132"/>
      <c r="O56" s="132"/>
    </row>
    <row r="57" spans="1:15" ht="12.75">
      <c r="A57" s="28">
        <v>55</v>
      </c>
      <c r="B57" s="28" t="s">
        <v>31</v>
      </c>
      <c r="C57" s="28" t="s">
        <v>33</v>
      </c>
      <c r="D57" s="28">
        <v>1</v>
      </c>
      <c r="E57" s="28">
        <v>125</v>
      </c>
      <c r="F57" s="28">
        <f t="shared" si="5"/>
        <v>125</v>
      </c>
      <c r="G57" s="27">
        <f t="shared" si="0"/>
        <v>125</v>
      </c>
      <c r="H57" s="27">
        <f t="shared" si="1"/>
        <v>0</v>
      </c>
      <c r="I57" s="132"/>
      <c r="J57" s="132"/>
      <c r="K57" s="132"/>
      <c r="L57" s="132"/>
      <c r="M57" s="132"/>
      <c r="N57" s="132"/>
      <c r="O57" s="132"/>
    </row>
    <row r="58" spans="1:15" ht="12.75">
      <c r="A58" s="28">
        <v>56</v>
      </c>
      <c r="B58" s="28" t="s">
        <v>31</v>
      </c>
      <c r="C58" s="28" t="s">
        <v>33</v>
      </c>
      <c r="D58" s="28">
        <v>1</v>
      </c>
      <c r="E58" s="28">
        <v>125</v>
      </c>
      <c r="F58" s="28">
        <f t="shared" si="5"/>
        <v>125</v>
      </c>
      <c r="G58" s="27">
        <f t="shared" si="0"/>
        <v>125</v>
      </c>
      <c r="H58" s="27">
        <f t="shared" si="1"/>
        <v>0</v>
      </c>
      <c r="I58" s="132"/>
      <c r="J58" s="132"/>
      <c r="K58" s="132"/>
      <c r="L58" s="132"/>
      <c r="M58" s="132"/>
      <c r="N58" s="132"/>
      <c r="O58" s="132"/>
    </row>
    <row r="59" spans="1:15" ht="12.75">
      <c r="A59" s="28">
        <v>57</v>
      </c>
      <c r="B59" s="28" t="s">
        <v>31</v>
      </c>
      <c r="C59" s="28" t="s">
        <v>33</v>
      </c>
      <c r="D59" s="27">
        <v>1</v>
      </c>
      <c r="E59" s="28">
        <v>125</v>
      </c>
      <c r="F59" s="28">
        <f t="shared" si="5"/>
        <v>125</v>
      </c>
      <c r="G59" s="27">
        <f t="shared" si="0"/>
        <v>125</v>
      </c>
      <c r="H59" s="27">
        <f t="shared" si="1"/>
        <v>0</v>
      </c>
      <c r="I59" s="132"/>
      <c r="J59" s="132"/>
      <c r="K59" s="132"/>
      <c r="L59" s="132"/>
      <c r="M59" s="132"/>
      <c r="N59" s="132"/>
      <c r="O59" s="132"/>
    </row>
    <row r="60" spans="1:15" ht="12.75">
      <c r="A60" s="28">
        <v>58</v>
      </c>
      <c r="B60" s="28" t="s">
        <v>31</v>
      </c>
      <c r="C60" s="28" t="s">
        <v>33</v>
      </c>
      <c r="D60" s="28">
        <v>1</v>
      </c>
      <c r="E60" s="28">
        <v>70</v>
      </c>
      <c r="F60" s="28">
        <f t="shared" si="5"/>
        <v>70</v>
      </c>
      <c r="G60" s="27">
        <f t="shared" si="0"/>
        <v>70</v>
      </c>
      <c r="H60" s="27">
        <f t="shared" si="1"/>
        <v>0</v>
      </c>
      <c r="I60" s="132"/>
      <c r="J60" s="132"/>
      <c r="K60" s="132"/>
      <c r="L60" s="132"/>
      <c r="M60" s="132"/>
      <c r="N60" s="132"/>
      <c r="O60" s="132"/>
    </row>
    <row r="61" spans="1:15" ht="12.75">
      <c r="A61" s="28">
        <v>59</v>
      </c>
      <c r="B61" s="28" t="s">
        <v>31</v>
      </c>
      <c r="C61" s="28" t="s">
        <v>33</v>
      </c>
      <c r="D61" s="28">
        <v>1</v>
      </c>
      <c r="E61" s="28">
        <v>125</v>
      </c>
      <c r="F61" s="28">
        <f t="shared" si="5"/>
        <v>125</v>
      </c>
      <c r="G61" s="27">
        <f t="shared" si="0"/>
        <v>125</v>
      </c>
      <c r="H61" s="27">
        <f t="shared" si="1"/>
        <v>0</v>
      </c>
      <c r="I61" s="132"/>
      <c r="J61" s="132"/>
      <c r="K61" s="132"/>
      <c r="L61" s="132"/>
      <c r="M61" s="132"/>
      <c r="N61" s="132"/>
      <c r="O61" s="132"/>
    </row>
    <row r="62" spans="1:15" ht="12.75">
      <c r="A62" s="28">
        <v>60</v>
      </c>
      <c r="B62" s="28" t="s">
        <v>31</v>
      </c>
      <c r="C62" s="28" t="s">
        <v>35</v>
      </c>
      <c r="D62" s="28">
        <v>1</v>
      </c>
      <c r="E62" s="28">
        <v>7</v>
      </c>
      <c r="F62" s="28">
        <f t="shared" si="5"/>
        <v>7</v>
      </c>
      <c r="G62" s="27">
        <f t="shared" si="0"/>
        <v>7</v>
      </c>
      <c r="H62" s="27">
        <f t="shared" si="1"/>
        <v>0</v>
      </c>
      <c r="I62" s="132"/>
      <c r="J62" s="132"/>
      <c r="K62" s="132"/>
      <c r="L62" s="132"/>
      <c r="M62" s="132"/>
      <c r="N62" s="132"/>
      <c r="O62" s="132"/>
    </row>
    <row r="63" spans="1:15" ht="12.75">
      <c r="A63" s="28">
        <v>61</v>
      </c>
      <c r="B63" s="28" t="s">
        <v>31</v>
      </c>
      <c r="C63" s="28" t="s">
        <v>35</v>
      </c>
      <c r="D63" s="27">
        <v>1</v>
      </c>
      <c r="E63" s="28">
        <v>7</v>
      </c>
      <c r="F63" s="28">
        <f t="shared" si="5"/>
        <v>7</v>
      </c>
      <c r="G63" s="27">
        <f t="shared" si="0"/>
        <v>7</v>
      </c>
      <c r="H63" s="27">
        <f t="shared" si="1"/>
        <v>0</v>
      </c>
      <c r="I63" s="132"/>
      <c r="J63" s="132"/>
      <c r="K63" s="132"/>
      <c r="L63" s="132"/>
      <c r="M63" s="132"/>
      <c r="N63" s="132"/>
      <c r="O63" s="132"/>
    </row>
    <row r="64" spans="1:15" ht="12.75">
      <c r="A64" s="28">
        <v>62</v>
      </c>
      <c r="B64" s="28" t="s">
        <v>31</v>
      </c>
      <c r="C64" s="28" t="s">
        <v>33</v>
      </c>
      <c r="D64" s="28">
        <v>1</v>
      </c>
      <c r="E64" s="28">
        <v>125</v>
      </c>
      <c r="F64" s="28">
        <f t="shared" si="5"/>
        <v>125</v>
      </c>
      <c r="G64" s="27">
        <f t="shared" si="0"/>
        <v>125</v>
      </c>
      <c r="H64" s="27">
        <f t="shared" si="1"/>
        <v>0</v>
      </c>
      <c r="I64" s="132"/>
      <c r="J64" s="132"/>
      <c r="K64" s="132"/>
      <c r="L64" s="132"/>
      <c r="M64" s="132"/>
      <c r="N64" s="132"/>
      <c r="O64" s="132"/>
    </row>
    <row r="65" spans="1:15" ht="12.75">
      <c r="A65" s="28">
        <v>63</v>
      </c>
      <c r="B65" s="28" t="s">
        <v>31</v>
      </c>
      <c r="C65" s="28" t="s">
        <v>33</v>
      </c>
      <c r="D65" s="28">
        <v>1</v>
      </c>
      <c r="E65" s="28">
        <v>125</v>
      </c>
      <c r="F65" s="28">
        <f t="shared" si="5"/>
        <v>125</v>
      </c>
      <c r="G65" s="27">
        <f t="shared" si="0"/>
        <v>125</v>
      </c>
      <c r="H65" s="27">
        <f t="shared" si="1"/>
        <v>0</v>
      </c>
      <c r="I65" s="132"/>
      <c r="J65" s="132"/>
      <c r="K65" s="132"/>
      <c r="L65" s="132"/>
      <c r="M65" s="132"/>
      <c r="N65" s="132"/>
      <c r="O65" s="132"/>
    </row>
    <row r="66" spans="1:15" ht="12.75">
      <c r="A66" s="28">
        <v>64</v>
      </c>
      <c r="B66" s="28" t="s">
        <v>31</v>
      </c>
      <c r="C66" s="28" t="s">
        <v>35</v>
      </c>
      <c r="D66" s="28">
        <v>2</v>
      </c>
      <c r="E66" s="28">
        <v>7</v>
      </c>
      <c r="F66" s="28">
        <f t="shared" si="5"/>
        <v>14</v>
      </c>
      <c r="G66" s="27">
        <f t="shared" si="0"/>
        <v>14</v>
      </c>
      <c r="H66" s="27">
        <f t="shared" si="1"/>
        <v>0</v>
      </c>
      <c r="I66" s="132"/>
      <c r="J66" s="132"/>
      <c r="K66" s="132"/>
      <c r="L66" s="132"/>
      <c r="M66" s="132"/>
      <c r="N66" s="132"/>
      <c r="O66" s="132"/>
    </row>
    <row r="67" spans="1:15" ht="12.75">
      <c r="A67" s="28">
        <v>65</v>
      </c>
      <c r="B67" s="28" t="s">
        <v>31</v>
      </c>
      <c r="C67" s="28" t="s">
        <v>35</v>
      </c>
      <c r="D67" s="27">
        <v>2</v>
      </c>
      <c r="E67" s="28">
        <v>7</v>
      </c>
      <c r="F67" s="28">
        <f t="shared" si="5"/>
        <v>14</v>
      </c>
      <c r="G67" s="27">
        <f t="shared" si="0"/>
        <v>14</v>
      </c>
      <c r="H67" s="27">
        <f t="shared" si="1"/>
        <v>0</v>
      </c>
      <c r="I67" s="132"/>
      <c r="J67" s="132"/>
      <c r="K67" s="132"/>
      <c r="L67" s="132"/>
      <c r="M67" s="132"/>
      <c r="N67" s="132"/>
      <c r="O67" s="132"/>
    </row>
    <row r="68" spans="1:15" ht="12.75">
      <c r="A68" s="28">
        <v>66</v>
      </c>
      <c r="B68" s="28" t="s">
        <v>31</v>
      </c>
      <c r="C68" s="28" t="s">
        <v>35</v>
      </c>
      <c r="D68" s="28">
        <v>2</v>
      </c>
      <c r="E68" s="28">
        <v>7</v>
      </c>
      <c r="F68" s="28">
        <f t="shared" si="5"/>
        <v>14</v>
      </c>
      <c r="G68" s="27">
        <f aca="true" t="shared" si="6" ref="G68:G77">IF(B68="NO",F68,0)</f>
        <v>14</v>
      </c>
      <c r="H68" s="27">
        <f aca="true" t="shared" si="7" ref="H68:H77">IF(B68="SI",F68,0)</f>
        <v>0</v>
      </c>
      <c r="I68" s="132"/>
      <c r="J68" s="132"/>
      <c r="K68" s="132"/>
      <c r="L68" s="132"/>
      <c r="M68" s="132"/>
      <c r="N68" s="132"/>
      <c r="O68" s="132"/>
    </row>
    <row r="69" spans="1:15" ht="12.75">
      <c r="A69" s="28">
        <v>67</v>
      </c>
      <c r="B69" s="28" t="s">
        <v>31</v>
      </c>
      <c r="C69" s="28" t="s">
        <v>33</v>
      </c>
      <c r="D69" s="28">
        <v>1</v>
      </c>
      <c r="E69" s="28">
        <v>125</v>
      </c>
      <c r="F69" s="28">
        <f aca="true" t="shared" si="8" ref="F69:F77">D69*E69</f>
        <v>125</v>
      </c>
      <c r="G69" s="27">
        <f t="shared" si="6"/>
        <v>125</v>
      </c>
      <c r="H69" s="27">
        <f t="shared" si="7"/>
        <v>0</v>
      </c>
      <c r="I69" s="132"/>
      <c r="J69" s="132"/>
      <c r="K69" s="132"/>
      <c r="L69" s="132"/>
      <c r="M69" s="132"/>
      <c r="N69" s="132"/>
      <c r="O69" s="132"/>
    </row>
    <row r="70" spans="1:15" ht="12.75">
      <c r="A70" s="28">
        <v>68</v>
      </c>
      <c r="B70" s="28" t="s">
        <v>31</v>
      </c>
      <c r="C70" s="28" t="s">
        <v>33</v>
      </c>
      <c r="D70" s="28">
        <v>1</v>
      </c>
      <c r="E70" s="28">
        <v>125</v>
      </c>
      <c r="F70" s="28">
        <f t="shared" si="8"/>
        <v>125</v>
      </c>
      <c r="G70" s="27">
        <f t="shared" si="6"/>
        <v>125</v>
      </c>
      <c r="H70" s="27">
        <f t="shared" si="7"/>
        <v>0</v>
      </c>
      <c r="I70" s="132"/>
      <c r="J70" s="132"/>
      <c r="K70" s="132"/>
      <c r="L70" s="132"/>
      <c r="M70" s="132"/>
      <c r="N70" s="132"/>
      <c r="O70" s="132"/>
    </row>
    <row r="71" spans="1:15" ht="12.75">
      <c r="A71" s="28">
        <v>69</v>
      </c>
      <c r="B71" s="28" t="s">
        <v>31</v>
      </c>
      <c r="C71" s="28" t="s">
        <v>33</v>
      </c>
      <c r="D71" s="27">
        <v>1</v>
      </c>
      <c r="E71" s="28">
        <v>125</v>
      </c>
      <c r="F71" s="28">
        <f t="shared" si="8"/>
        <v>125</v>
      </c>
      <c r="G71" s="27">
        <f t="shared" si="6"/>
        <v>125</v>
      </c>
      <c r="H71" s="27">
        <f t="shared" si="7"/>
        <v>0</v>
      </c>
      <c r="I71" s="132"/>
      <c r="J71" s="132"/>
      <c r="K71" s="132"/>
      <c r="L71" s="132"/>
      <c r="M71" s="132"/>
      <c r="N71" s="132"/>
      <c r="O71" s="132"/>
    </row>
    <row r="72" spans="1:15" ht="12.75">
      <c r="A72" s="28">
        <v>70</v>
      </c>
      <c r="B72" s="28" t="s">
        <v>31</v>
      </c>
      <c r="C72" s="28" t="s">
        <v>36</v>
      </c>
      <c r="D72" s="28">
        <v>1</v>
      </c>
      <c r="E72" s="28">
        <v>250</v>
      </c>
      <c r="F72" s="28">
        <f t="shared" si="8"/>
        <v>250</v>
      </c>
      <c r="G72" s="27">
        <f t="shared" si="6"/>
        <v>250</v>
      </c>
      <c r="H72" s="27">
        <f t="shared" si="7"/>
        <v>0</v>
      </c>
      <c r="I72" s="132"/>
      <c r="J72" s="132"/>
      <c r="K72" s="132"/>
      <c r="L72" s="132"/>
      <c r="M72" s="132"/>
      <c r="N72" s="132"/>
      <c r="O72" s="132"/>
    </row>
    <row r="73" spans="1:15" ht="12.75">
      <c r="A73" s="28">
        <v>71</v>
      </c>
      <c r="B73" s="28" t="s">
        <v>31</v>
      </c>
      <c r="C73" s="28" t="s">
        <v>36</v>
      </c>
      <c r="D73" s="28">
        <v>1</v>
      </c>
      <c r="E73" s="28">
        <v>250</v>
      </c>
      <c r="F73" s="28">
        <f t="shared" si="8"/>
        <v>250</v>
      </c>
      <c r="G73" s="27">
        <f t="shared" si="6"/>
        <v>250</v>
      </c>
      <c r="H73" s="27">
        <f t="shared" si="7"/>
        <v>0</v>
      </c>
      <c r="I73" s="132"/>
      <c r="J73" s="132"/>
      <c r="K73" s="132"/>
      <c r="L73" s="132"/>
      <c r="M73" s="132"/>
      <c r="N73" s="132"/>
      <c r="O73" s="132"/>
    </row>
    <row r="74" spans="1:15" ht="12.75">
      <c r="A74" s="28">
        <v>72</v>
      </c>
      <c r="B74" s="28" t="s">
        <v>30</v>
      </c>
      <c r="C74" s="28" t="s">
        <v>33</v>
      </c>
      <c r="D74" s="28">
        <v>1</v>
      </c>
      <c r="E74" s="28">
        <v>125</v>
      </c>
      <c r="F74" s="28">
        <f t="shared" si="8"/>
        <v>125</v>
      </c>
      <c r="G74" s="27">
        <f t="shared" si="6"/>
        <v>0</v>
      </c>
      <c r="H74" s="27">
        <f t="shared" si="7"/>
        <v>125</v>
      </c>
      <c r="I74" s="132"/>
      <c r="J74" s="132"/>
      <c r="K74" s="132"/>
      <c r="L74" s="132"/>
      <c r="M74" s="132"/>
      <c r="N74" s="132"/>
      <c r="O74" s="132"/>
    </row>
    <row r="75" spans="1:15" ht="12.75">
      <c r="A75" s="28">
        <v>73</v>
      </c>
      <c r="B75" s="28" t="s">
        <v>30</v>
      </c>
      <c r="C75" s="28" t="s">
        <v>33</v>
      </c>
      <c r="D75" s="27">
        <v>1</v>
      </c>
      <c r="E75" s="28">
        <v>125</v>
      </c>
      <c r="F75" s="28">
        <f t="shared" si="8"/>
        <v>125</v>
      </c>
      <c r="G75" s="27">
        <f t="shared" si="6"/>
        <v>0</v>
      </c>
      <c r="H75" s="27">
        <f t="shared" si="7"/>
        <v>125</v>
      </c>
      <c r="I75" s="132"/>
      <c r="J75" s="132"/>
      <c r="K75" s="132"/>
      <c r="L75" s="132"/>
      <c r="M75" s="132"/>
      <c r="N75" s="132"/>
      <c r="O75" s="132"/>
    </row>
    <row r="76" spans="1:15" ht="12.75">
      <c r="A76" s="28">
        <v>74</v>
      </c>
      <c r="B76" s="28" t="s">
        <v>30</v>
      </c>
      <c r="C76" s="28" t="s">
        <v>33</v>
      </c>
      <c r="D76" s="28">
        <v>1</v>
      </c>
      <c r="E76" s="28">
        <v>125</v>
      </c>
      <c r="F76" s="28">
        <f t="shared" si="8"/>
        <v>125</v>
      </c>
      <c r="G76" s="27">
        <f t="shared" si="6"/>
        <v>0</v>
      </c>
      <c r="H76" s="27">
        <f t="shared" si="7"/>
        <v>125</v>
      </c>
      <c r="I76" s="132"/>
      <c r="J76" s="132"/>
      <c r="K76" s="132"/>
      <c r="L76" s="132"/>
      <c r="M76" s="132"/>
      <c r="N76" s="132"/>
      <c r="O76" s="132"/>
    </row>
    <row r="77" spans="1:15" ht="13.5" thickBot="1">
      <c r="A77" s="29">
        <v>75</v>
      </c>
      <c r="B77" s="28" t="s">
        <v>30</v>
      </c>
      <c r="C77" s="28" t="s">
        <v>33</v>
      </c>
      <c r="D77" s="28">
        <v>1</v>
      </c>
      <c r="E77" s="29">
        <v>125</v>
      </c>
      <c r="F77" s="29">
        <f t="shared" si="8"/>
        <v>125</v>
      </c>
      <c r="G77" s="27">
        <f t="shared" si="6"/>
        <v>0</v>
      </c>
      <c r="H77" s="27">
        <f t="shared" si="7"/>
        <v>125</v>
      </c>
      <c r="I77" s="132"/>
      <c r="J77" s="132"/>
      <c r="K77" s="132"/>
      <c r="L77" s="132"/>
      <c r="M77" s="132"/>
      <c r="N77" s="132"/>
      <c r="O77" s="132"/>
    </row>
    <row r="78" spans="1:15" ht="13.5" thickBot="1">
      <c r="A78" s="26" t="s">
        <v>23</v>
      </c>
      <c r="B78" s="26"/>
      <c r="C78" s="26"/>
      <c r="D78" s="26">
        <f>SUM(D3:D77)</f>
        <v>78</v>
      </c>
      <c r="E78" s="26"/>
      <c r="F78" s="26">
        <f>SUM(F3:F77)</f>
        <v>7499</v>
      </c>
      <c r="G78" s="26">
        <f>SUM(G3:G77)</f>
        <v>4539</v>
      </c>
      <c r="H78" s="26">
        <f>SUM(H3:H77)</f>
        <v>2960</v>
      </c>
      <c r="I78" s="132"/>
      <c r="J78" s="132"/>
      <c r="K78" s="132"/>
      <c r="L78" s="132"/>
      <c r="M78" s="132"/>
      <c r="N78" s="132"/>
      <c r="O78" s="132"/>
    </row>
    <row r="81" spans="1:2" ht="12.75">
      <c r="A81" s="91" t="s">
        <v>30</v>
      </c>
      <c r="B81">
        <v>28</v>
      </c>
    </row>
    <row r="82" spans="1:2" ht="12.75">
      <c r="A82" s="91" t="s">
        <v>31</v>
      </c>
      <c r="B82">
        <v>47</v>
      </c>
    </row>
  </sheetData>
  <sheetProtection/>
  <mergeCells count="2">
    <mergeCell ref="J1:Q1"/>
    <mergeCell ref="A1:H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21" sqref="K21"/>
    </sheetView>
  </sheetViews>
  <sheetFormatPr defaultColWidth="9.140625" defaultRowHeight="12.75"/>
  <cols>
    <col min="1" max="1" width="27.8515625" style="0" bestFit="1" customWidth="1"/>
    <col min="2" max="2" width="9.8515625" style="0" bestFit="1" customWidth="1"/>
    <col min="3" max="3" width="9.28125" style="0" bestFit="1" customWidth="1"/>
    <col min="7" max="7" width="27.8515625" style="0" bestFit="1" customWidth="1"/>
    <col min="8" max="8" width="9.8515625" style="0" bestFit="1" customWidth="1"/>
    <col min="9" max="9" width="9.28125" style="0" bestFit="1" customWidth="1"/>
  </cols>
  <sheetData>
    <row r="1" spans="1:9" ht="13.5" thickBot="1">
      <c r="A1" s="186" t="s">
        <v>70</v>
      </c>
      <c r="B1" s="187"/>
      <c r="C1" s="188"/>
      <c r="G1" s="186" t="s">
        <v>70</v>
      </c>
      <c r="H1" s="187"/>
      <c r="I1" s="188"/>
    </row>
    <row r="2" spans="1:9" ht="13.5" thickBot="1">
      <c r="A2" s="54" t="s">
        <v>73</v>
      </c>
      <c r="B2" s="54" t="s">
        <v>71</v>
      </c>
      <c r="C2" s="54" t="s">
        <v>72</v>
      </c>
      <c r="G2" s="54" t="s">
        <v>162</v>
      </c>
      <c r="H2" s="54" t="s">
        <v>71</v>
      </c>
      <c r="I2" s="54" t="s">
        <v>72</v>
      </c>
    </row>
    <row r="3" spans="1:9" ht="12.75">
      <c r="A3" s="55" t="s">
        <v>8</v>
      </c>
      <c r="B3" s="48">
        <v>9.46</v>
      </c>
      <c r="C3" s="49">
        <f>B3/3.6</f>
        <v>2.6277777777777778</v>
      </c>
      <c r="G3" s="55" t="s">
        <v>8</v>
      </c>
      <c r="H3" s="48">
        <v>10.96</v>
      </c>
      <c r="I3" s="49">
        <f>H3/3.6</f>
        <v>3.0444444444444447</v>
      </c>
    </row>
    <row r="4" spans="1:9" ht="12.75">
      <c r="A4" s="56" t="s">
        <v>9</v>
      </c>
      <c r="B4" s="50">
        <v>12.09</v>
      </c>
      <c r="C4" s="51">
        <f aca="true" t="shared" si="0" ref="C4:C14">B4/3.6</f>
        <v>3.3583333333333334</v>
      </c>
      <c r="G4" s="56" t="s">
        <v>9</v>
      </c>
      <c r="H4" s="50">
        <v>13.44</v>
      </c>
      <c r="I4" s="49">
        <f aca="true" t="shared" si="1" ref="I4:I14">H4/3.6</f>
        <v>3.733333333333333</v>
      </c>
    </row>
    <row r="5" spans="1:9" ht="12.75">
      <c r="A5" s="56" t="s">
        <v>10</v>
      </c>
      <c r="B5" s="50">
        <v>15.7</v>
      </c>
      <c r="C5" s="51">
        <f t="shared" si="0"/>
        <v>4.361111111111111</v>
      </c>
      <c r="G5" s="56" t="s">
        <v>10</v>
      </c>
      <c r="H5" s="50">
        <v>16.71</v>
      </c>
      <c r="I5" s="49">
        <f t="shared" si="1"/>
        <v>4.641666666666667</v>
      </c>
    </row>
    <row r="6" spans="1:9" ht="12.75">
      <c r="A6" s="56" t="s">
        <v>11</v>
      </c>
      <c r="B6" s="50">
        <v>19.26</v>
      </c>
      <c r="C6" s="51">
        <f t="shared" si="0"/>
        <v>5.3500000000000005</v>
      </c>
      <c r="G6" s="56" t="s">
        <v>11</v>
      </c>
      <c r="H6" s="50">
        <v>19.69</v>
      </c>
      <c r="I6" s="49">
        <f t="shared" si="1"/>
        <v>5.469444444444445</v>
      </c>
    </row>
    <row r="7" spans="1:9" ht="12.75">
      <c r="A7" s="56" t="s">
        <v>12</v>
      </c>
      <c r="B7" s="50">
        <v>21.71</v>
      </c>
      <c r="C7" s="51">
        <f t="shared" si="0"/>
        <v>6.030555555555556</v>
      </c>
      <c r="G7" s="56" t="s">
        <v>12</v>
      </c>
      <c r="H7" s="50">
        <v>21.5</v>
      </c>
      <c r="I7" s="49">
        <f t="shared" si="1"/>
        <v>5.972222222222222</v>
      </c>
    </row>
    <row r="8" spans="1:9" ht="12.75">
      <c r="A8" s="56" t="s">
        <v>13</v>
      </c>
      <c r="B8" s="50">
        <v>22.79</v>
      </c>
      <c r="C8" s="51">
        <f t="shared" si="0"/>
        <v>6.330555555555555</v>
      </c>
      <c r="G8" s="56" t="s">
        <v>13</v>
      </c>
      <c r="H8" s="50">
        <v>22.2</v>
      </c>
      <c r="I8" s="49">
        <f t="shared" si="1"/>
        <v>6.166666666666666</v>
      </c>
    </row>
    <row r="9" spans="1:9" ht="12.75">
      <c r="A9" s="56" t="s">
        <v>14</v>
      </c>
      <c r="B9" s="50">
        <v>22.26</v>
      </c>
      <c r="C9" s="51">
        <f t="shared" si="0"/>
        <v>6.183333333333334</v>
      </c>
      <c r="G9" s="56" t="s">
        <v>14</v>
      </c>
      <c r="H9" s="50">
        <v>21.85</v>
      </c>
      <c r="I9" s="49">
        <f t="shared" si="1"/>
        <v>6.069444444444445</v>
      </c>
    </row>
    <row r="10" spans="1:9" ht="12.75">
      <c r="A10" s="56" t="s">
        <v>15</v>
      </c>
      <c r="B10" s="50">
        <v>20.16</v>
      </c>
      <c r="C10" s="51">
        <f t="shared" si="0"/>
        <v>5.6</v>
      </c>
      <c r="G10" s="56" t="s">
        <v>15</v>
      </c>
      <c r="H10" s="50">
        <v>20.36</v>
      </c>
      <c r="I10" s="49">
        <f t="shared" si="1"/>
        <v>5.655555555555555</v>
      </c>
    </row>
    <row r="11" spans="1:9" ht="12.75">
      <c r="A11" s="56" t="s">
        <v>16</v>
      </c>
      <c r="B11" s="50">
        <v>16.91</v>
      </c>
      <c r="C11" s="51">
        <f t="shared" si="0"/>
        <v>4.697222222222222</v>
      </c>
      <c r="G11" s="56" t="s">
        <v>16</v>
      </c>
      <c r="H11" s="50">
        <v>17.7</v>
      </c>
      <c r="I11" s="49">
        <f t="shared" si="1"/>
        <v>4.916666666666666</v>
      </c>
    </row>
    <row r="12" spans="1:9" ht="12.75">
      <c r="A12" s="56" t="s">
        <v>17</v>
      </c>
      <c r="B12" s="50">
        <v>13.09</v>
      </c>
      <c r="C12" s="51">
        <f t="shared" si="0"/>
        <v>3.636111111111111</v>
      </c>
      <c r="G12" s="56" t="s">
        <v>17</v>
      </c>
      <c r="H12" s="50">
        <v>14.29</v>
      </c>
      <c r="I12" s="49">
        <f t="shared" si="1"/>
        <v>3.969444444444444</v>
      </c>
    </row>
    <row r="13" spans="1:9" ht="12.75">
      <c r="A13" s="56" t="s">
        <v>18</v>
      </c>
      <c r="B13" s="50">
        <v>9.96</v>
      </c>
      <c r="C13" s="51">
        <f t="shared" si="0"/>
        <v>2.766666666666667</v>
      </c>
      <c r="G13" s="56" t="s">
        <v>18</v>
      </c>
      <c r="H13" s="50">
        <v>11.39</v>
      </c>
      <c r="I13" s="49">
        <f t="shared" si="1"/>
        <v>3.1638888888888888</v>
      </c>
    </row>
    <row r="14" spans="1:9" ht="13.5" thickBot="1">
      <c r="A14" s="57" t="s">
        <v>19</v>
      </c>
      <c r="B14" s="52">
        <v>8.5</v>
      </c>
      <c r="C14" s="53">
        <f t="shared" si="0"/>
        <v>2.361111111111111</v>
      </c>
      <c r="G14" s="57" t="s">
        <v>19</v>
      </c>
      <c r="H14" s="52">
        <v>10.08</v>
      </c>
      <c r="I14" s="49">
        <f t="shared" si="1"/>
        <v>2.8</v>
      </c>
    </row>
    <row r="15" spans="1:9" ht="13.5" thickBot="1">
      <c r="A15" s="58" t="s">
        <v>23</v>
      </c>
      <c r="B15" s="60">
        <f>SUM(B3:B14)</f>
        <v>191.89000000000001</v>
      </c>
      <c r="C15" s="60">
        <f>SUM(C3:C14)</f>
        <v>53.302777777777784</v>
      </c>
      <c r="G15" s="58" t="s">
        <v>23</v>
      </c>
      <c r="H15" s="60">
        <f>SUM(H3:H14)</f>
        <v>200.17</v>
      </c>
      <c r="I15" s="60">
        <f>SUM(I3:I14)</f>
        <v>55.602777777777774</v>
      </c>
    </row>
    <row r="16" spans="1:9" ht="13.5" thickBot="1">
      <c r="A16" s="59" t="s">
        <v>74</v>
      </c>
      <c r="B16" s="61">
        <f>B15/12</f>
        <v>15.990833333333335</v>
      </c>
      <c r="C16" s="61">
        <f>C15/12</f>
        <v>4.441898148148149</v>
      </c>
      <c r="G16" s="59" t="s">
        <v>74</v>
      </c>
      <c r="H16" s="61">
        <f>H15/12</f>
        <v>16.680833333333332</v>
      </c>
      <c r="I16" s="61">
        <f>I15/12</f>
        <v>4.6335648148148145</v>
      </c>
    </row>
  </sheetData>
  <sheetProtection/>
  <mergeCells count="2">
    <mergeCell ref="A1:C1"/>
    <mergeCell ref="G1:I1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10.421875" style="0" bestFit="1" customWidth="1"/>
    <col min="2" max="2" width="5.8515625" style="0" bestFit="1" customWidth="1"/>
    <col min="10" max="10" width="7.57421875" style="0" bestFit="1" customWidth="1"/>
    <col min="11" max="11" width="10.57421875" style="0" bestFit="1" customWidth="1"/>
    <col min="19" max="19" width="12.00390625" style="0" bestFit="1" customWidth="1"/>
  </cols>
  <sheetData>
    <row r="1" spans="1:19" ht="12.75">
      <c r="A1" s="189" t="s">
        <v>146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1"/>
    </row>
    <row r="2" spans="1:19" ht="12.75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4"/>
    </row>
    <row r="3" spans="1:19" ht="12.75">
      <c r="A3" s="192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4"/>
    </row>
    <row r="4" spans="1:19" ht="13.5" thickBot="1">
      <c r="A4" s="195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7"/>
    </row>
    <row r="6" ht="13.5" thickBot="1"/>
    <row r="7" spans="1:19" ht="13.5" thickBot="1">
      <c r="A7" s="198" t="s">
        <v>120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200"/>
    </row>
    <row r="8" spans="1:19" ht="13.5" thickBot="1">
      <c r="A8" s="201"/>
      <c r="B8" s="202"/>
      <c r="C8" s="202"/>
      <c r="D8" s="203"/>
      <c r="E8" s="201" t="s">
        <v>138</v>
      </c>
      <c r="F8" s="202"/>
      <c r="G8" s="202"/>
      <c r="H8" s="202"/>
      <c r="I8" s="203"/>
      <c r="J8" s="201" t="s">
        <v>137</v>
      </c>
      <c r="K8" s="202"/>
      <c r="L8" s="202"/>
      <c r="M8" s="202"/>
      <c r="N8" s="203"/>
      <c r="O8" s="198" t="s">
        <v>142</v>
      </c>
      <c r="P8" s="199"/>
      <c r="Q8" s="199"/>
      <c r="R8" s="199"/>
      <c r="S8" s="200"/>
    </row>
    <row r="9" spans="1:21" ht="13.5" thickBot="1">
      <c r="A9" s="98" t="s">
        <v>143</v>
      </c>
      <c r="B9" s="98" t="s">
        <v>130</v>
      </c>
      <c r="C9" s="98" t="s">
        <v>131</v>
      </c>
      <c r="D9" s="98" t="s">
        <v>132</v>
      </c>
      <c r="E9" s="99" t="s">
        <v>147</v>
      </c>
      <c r="F9" s="100" t="s">
        <v>148</v>
      </c>
      <c r="G9" s="100" t="s">
        <v>149</v>
      </c>
      <c r="H9" s="100" t="s">
        <v>133</v>
      </c>
      <c r="I9" s="101" t="s">
        <v>134</v>
      </c>
      <c r="J9" s="99" t="s">
        <v>147</v>
      </c>
      <c r="K9" s="100" t="s">
        <v>135</v>
      </c>
      <c r="L9" s="100" t="s">
        <v>136</v>
      </c>
      <c r="M9" s="100" t="s">
        <v>133</v>
      </c>
      <c r="N9" s="101" t="s">
        <v>134</v>
      </c>
      <c r="O9" s="99" t="s">
        <v>139</v>
      </c>
      <c r="P9" s="116" t="s">
        <v>140</v>
      </c>
      <c r="Q9" s="98" t="s">
        <v>141</v>
      </c>
      <c r="R9" s="106" t="s">
        <v>159</v>
      </c>
      <c r="S9" s="106" t="s">
        <v>160</v>
      </c>
      <c r="U9" s="134"/>
    </row>
    <row r="10" spans="1:21" ht="12.75">
      <c r="A10" s="107" t="s">
        <v>144</v>
      </c>
      <c r="B10" s="125" t="s">
        <v>121</v>
      </c>
      <c r="C10" s="129">
        <v>12</v>
      </c>
      <c r="D10" s="129">
        <v>1</v>
      </c>
      <c r="E10" s="114">
        <f>'CÀLCUL CAMP SOLAR'!$B$67</f>
        <v>175</v>
      </c>
      <c r="F10" s="103">
        <f>'CÀLCUL CAMP SOLAR'!$B$70</f>
        <v>7.42</v>
      </c>
      <c r="G10" s="103">
        <f>'CÀLCUL CAMP SOLAR'!$B$69</f>
        <v>23.6</v>
      </c>
      <c r="H10" s="103">
        <f>'CÀLCUL CAMP SOLAR'!$B$72</f>
        <v>8.09</v>
      </c>
      <c r="I10" s="117">
        <f>'CÀLCUL CAMP SOLAR'!$B$71</f>
        <v>29.2</v>
      </c>
      <c r="J10" s="114">
        <f>C10*D10*E10</f>
        <v>2100</v>
      </c>
      <c r="K10" s="103">
        <f>F10*D10</f>
        <v>7.42</v>
      </c>
      <c r="L10" s="103">
        <f aca="true" t="shared" si="0" ref="L10:M12">G10*C10</f>
        <v>283.20000000000005</v>
      </c>
      <c r="M10" s="103">
        <f t="shared" si="0"/>
        <v>8.09</v>
      </c>
      <c r="N10" s="104">
        <f>I10*C10</f>
        <v>350.4</v>
      </c>
      <c r="O10" s="109">
        <v>36</v>
      </c>
      <c r="P10" s="104">
        <f>O10*K10/56/(1.5*L10/100)</f>
        <v>1.1228813559322033</v>
      </c>
      <c r="Q10" s="135">
        <v>4</v>
      </c>
      <c r="R10" s="112">
        <f>(O10*K10/56/Q10)/L10</f>
        <v>0.004210805084745762</v>
      </c>
      <c r="S10" s="120"/>
      <c r="U10" s="134"/>
    </row>
    <row r="11" spans="1:21" ht="12.75">
      <c r="A11" s="108" t="s">
        <v>145</v>
      </c>
      <c r="B11" s="126" t="s">
        <v>122</v>
      </c>
      <c r="C11" s="130">
        <v>12</v>
      </c>
      <c r="D11" s="130">
        <v>1</v>
      </c>
      <c r="E11" s="115">
        <f>'CÀLCUL CAMP SOLAR'!$B$67</f>
        <v>175</v>
      </c>
      <c r="F11" s="102">
        <f>'CÀLCUL CAMP SOLAR'!$B$70</f>
        <v>7.42</v>
      </c>
      <c r="G11" s="102">
        <f>'CÀLCUL CAMP SOLAR'!$B$69</f>
        <v>23.6</v>
      </c>
      <c r="H11" s="102">
        <f>'CÀLCUL CAMP SOLAR'!$B$72</f>
        <v>8.09</v>
      </c>
      <c r="I11" s="118">
        <f>'CÀLCUL CAMP SOLAR'!$B$71</f>
        <v>29.2</v>
      </c>
      <c r="J11" s="115">
        <f>C11*D11*E11</f>
        <v>2100</v>
      </c>
      <c r="K11" s="102">
        <f>F11*D11</f>
        <v>7.42</v>
      </c>
      <c r="L11" s="102">
        <f t="shared" si="0"/>
        <v>283.20000000000005</v>
      </c>
      <c r="M11" s="102">
        <f t="shared" si="0"/>
        <v>8.09</v>
      </c>
      <c r="N11" s="105">
        <f>I11*C11</f>
        <v>350.4</v>
      </c>
      <c r="O11" s="110">
        <v>36</v>
      </c>
      <c r="P11" s="105">
        <f>O11*K11/56/(1.5*L11/100)</f>
        <v>1.1228813559322033</v>
      </c>
      <c r="Q11" s="136">
        <v>4</v>
      </c>
      <c r="R11" s="113">
        <f>(O11*K11/56/Q11)/L11</f>
        <v>0.004210805084745762</v>
      </c>
      <c r="S11" s="121"/>
      <c r="U11" s="134"/>
    </row>
    <row r="12" spans="1:19" ht="13.5" thickBot="1">
      <c r="A12" s="93" t="s">
        <v>150</v>
      </c>
      <c r="B12" s="128" t="s">
        <v>123</v>
      </c>
      <c r="C12" s="131">
        <v>12</v>
      </c>
      <c r="D12" s="131">
        <v>2</v>
      </c>
      <c r="E12" s="95">
        <f>'CÀLCUL CAMP SOLAR'!$B$67</f>
        <v>175</v>
      </c>
      <c r="F12" s="96">
        <f>'CÀLCUL CAMP SOLAR'!$B$70</f>
        <v>7.42</v>
      </c>
      <c r="G12" s="96">
        <f>'CÀLCUL CAMP SOLAR'!$B$69</f>
        <v>23.6</v>
      </c>
      <c r="H12" s="96">
        <f>'CÀLCUL CAMP SOLAR'!$B$72</f>
        <v>8.09</v>
      </c>
      <c r="I12" s="119">
        <f>'CÀLCUL CAMP SOLAR'!$B$71</f>
        <v>29.2</v>
      </c>
      <c r="J12" s="95">
        <f>C12*D12*E12</f>
        <v>4200</v>
      </c>
      <c r="K12" s="96">
        <f>F12*D12</f>
        <v>14.84</v>
      </c>
      <c r="L12" s="96">
        <f t="shared" si="0"/>
        <v>283.20000000000005</v>
      </c>
      <c r="M12" s="96">
        <f t="shared" si="0"/>
        <v>16.18</v>
      </c>
      <c r="N12" s="97">
        <f>I12*C12</f>
        <v>350.4</v>
      </c>
      <c r="O12" s="111">
        <v>2</v>
      </c>
      <c r="P12" s="97">
        <f>O12*K12/56/(1.5*L12/100)</f>
        <v>0.12476459510357812</v>
      </c>
      <c r="Q12" s="137">
        <v>4</v>
      </c>
      <c r="R12" s="94">
        <f>(O12*K12/56/Q12)/L12</f>
        <v>0.00046786723163841804</v>
      </c>
      <c r="S12" s="122">
        <f>SUM(MAX(R10:R11)+R12)</f>
        <v>0.00467867231638418</v>
      </c>
    </row>
    <row r="14" ht="13.5" thickBot="1"/>
    <row r="15" spans="1:19" ht="13.5" thickBot="1">
      <c r="A15" s="198" t="s">
        <v>128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200"/>
    </row>
    <row r="16" spans="1:22" ht="13.5" thickBot="1">
      <c r="A16" s="201"/>
      <c r="B16" s="202"/>
      <c r="C16" s="202"/>
      <c r="D16" s="203"/>
      <c r="E16" s="201" t="s">
        <v>138</v>
      </c>
      <c r="F16" s="202"/>
      <c r="G16" s="202"/>
      <c r="H16" s="202"/>
      <c r="I16" s="203"/>
      <c r="J16" s="201" t="s">
        <v>137</v>
      </c>
      <c r="K16" s="202"/>
      <c r="L16" s="202"/>
      <c r="M16" s="202"/>
      <c r="N16" s="203"/>
      <c r="O16" s="198" t="s">
        <v>142</v>
      </c>
      <c r="P16" s="199"/>
      <c r="Q16" s="199"/>
      <c r="R16" s="199"/>
      <c r="S16" s="200"/>
      <c r="V16" s="134"/>
    </row>
    <row r="17" spans="1:22" ht="13.5" thickBot="1">
      <c r="A17" s="98" t="s">
        <v>143</v>
      </c>
      <c r="B17" s="98" t="s">
        <v>130</v>
      </c>
      <c r="C17" s="98" t="s">
        <v>131</v>
      </c>
      <c r="D17" s="98" t="s">
        <v>132</v>
      </c>
      <c r="E17" s="99" t="s">
        <v>147</v>
      </c>
      <c r="F17" s="100" t="s">
        <v>148</v>
      </c>
      <c r="G17" s="100" t="s">
        <v>149</v>
      </c>
      <c r="H17" s="100" t="s">
        <v>133</v>
      </c>
      <c r="I17" s="101" t="s">
        <v>134</v>
      </c>
      <c r="J17" s="99" t="s">
        <v>147</v>
      </c>
      <c r="K17" s="100" t="s">
        <v>135</v>
      </c>
      <c r="L17" s="100" t="s">
        <v>136</v>
      </c>
      <c r="M17" s="100" t="s">
        <v>133</v>
      </c>
      <c r="N17" s="101" t="s">
        <v>134</v>
      </c>
      <c r="O17" s="99" t="s">
        <v>139</v>
      </c>
      <c r="P17" s="116" t="s">
        <v>140</v>
      </c>
      <c r="Q17" s="98" t="s">
        <v>141</v>
      </c>
      <c r="R17" s="106" t="s">
        <v>159</v>
      </c>
      <c r="S17" s="106" t="s">
        <v>160</v>
      </c>
      <c r="V17" s="134"/>
    </row>
    <row r="18" spans="1:19" ht="12.75">
      <c r="A18" s="107" t="s">
        <v>144</v>
      </c>
      <c r="B18" s="125" t="s">
        <v>121</v>
      </c>
      <c r="C18" s="129">
        <v>11</v>
      </c>
      <c r="D18" s="129">
        <v>1</v>
      </c>
      <c r="E18" s="114">
        <f>'CÀLCUL CAMP SOLAR'!$B$67</f>
        <v>175</v>
      </c>
      <c r="F18" s="103">
        <f>'CÀLCUL CAMP SOLAR'!$B$70</f>
        <v>7.42</v>
      </c>
      <c r="G18" s="103">
        <f>'CÀLCUL CAMP SOLAR'!$B$69</f>
        <v>23.6</v>
      </c>
      <c r="H18" s="103">
        <f>'CÀLCUL CAMP SOLAR'!$B$72</f>
        <v>8.09</v>
      </c>
      <c r="I18" s="117">
        <f>'CÀLCUL CAMP SOLAR'!$B$71</f>
        <v>29.2</v>
      </c>
      <c r="J18" s="114">
        <f aca="true" t="shared" si="1" ref="J18:J23">C18*D18*E18</f>
        <v>1925</v>
      </c>
      <c r="K18" s="103">
        <f>F18*D18</f>
        <v>7.42</v>
      </c>
      <c r="L18" s="103">
        <f>G18*C18</f>
        <v>259.6</v>
      </c>
      <c r="M18" s="103">
        <f>H18*D18</f>
        <v>8.09</v>
      </c>
      <c r="N18" s="117">
        <f>I18*C18</f>
        <v>321.2</v>
      </c>
      <c r="O18" s="114">
        <v>54</v>
      </c>
      <c r="P18" s="104">
        <f>O18*K18/56/(1.5*L18/100)</f>
        <v>1.837442218798151</v>
      </c>
      <c r="Q18" s="135">
        <v>4</v>
      </c>
      <c r="R18" s="112">
        <f>(O18*K18/56/Q18)/L18</f>
        <v>0.006890408320493066</v>
      </c>
      <c r="S18" s="120"/>
    </row>
    <row r="19" spans="1:19" ht="12.75">
      <c r="A19" s="108" t="s">
        <v>145</v>
      </c>
      <c r="B19" s="126" t="s">
        <v>122</v>
      </c>
      <c r="C19" s="130">
        <v>11</v>
      </c>
      <c r="D19" s="130">
        <v>1</v>
      </c>
      <c r="E19" s="115">
        <f>'CÀLCUL CAMP SOLAR'!$B$67</f>
        <v>175</v>
      </c>
      <c r="F19" s="102">
        <f>'CÀLCUL CAMP SOLAR'!$B$70</f>
        <v>7.42</v>
      </c>
      <c r="G19" s="102">
        <f>'CÀLCUL CAMP SOLAR'!$B$69</f>
        <v>23.6</v>
      </c>
      <c r="H19" s="102">
        <f>'CÀLCUL CAMP SOLAR'!$B$72</f>
        <v>8.09</v>
      </c>
      <c r="I19" s="118">
        <f>'CÀLCUL CAMP SOLAR'!$B$71</f>
        <v>29.2</v>
      </c>
      <c r="J19" s="115">
        <f t="shared" si="1"/>
        <v>1925</v>
      </c>
      <c r="K19" s="102">
        <f aca="true" t="shared" si="2" ref="K19:K24">F19*D19</f>
        <v>7.42</v>
      </c>
      <c r="L19" s="102">
        <f aca="true" t="shared" si="3" ref="L19:L24">G19*C19</f>
        <v>259.6</v>
      </c>
      <c r="M19" s="102">
        <f aca="true" t="shared" si="4" ref="M19:M24">H19*D19</f>
        <v>8.09</v>
      </c>
      <c r="N19" s="118">
        <f aca="true" t="shared" si="5" ref="N19:N24">I19*C19</f>
        <v>321.2</v>
      </c>
      <c r="O19" s="115">
        <v>60</v>
      </c>
      <c r="P19" s="105">
        <f aca="true" t="shared" si="6" ref="P19:P24">O19*K19/56/(1.5*L19/100)</f>
        <v>2.041602465331279</v>
      </c>
      <c r="Q19" s="136">
        <v>4</v>
      </c>
      <c r="R19" s="113">
        <f aca="true" t="shared" si="7" ref="R19:R24">(O19*K19/56/Q19)/L19</f>
        <v>0.007656009244992296</v>
      </c>
      <c r="S19" s="121"/>
    </row>
    <row r="20" spans="1:19" ht="12.75">
      <c r="A20" s="123" t="s">
        <v>151</v>
      </c>
      <c r="B20" s="127" t="s">
        <v>123</v>
      </c>
      <c r="C20" s="130">
        <v>11</v>
      </c>
      <c r="D20" s="130">
        <v>1</v>
      </c>
      <c r="E20" s="115">
        <f>'CÀLCUL CAMP SOLAR'!$B$67</f>
        <v>175</v>
      </c>
      <c r="F20" s="102">
        <f>'CÀLCUL CAMP SOLAR'!$B$70</f>
        <v>7.42</v>
      </c>
      <c r="G20" s="102">
        <f>'CÀLCUL CAMP SOLAR'!$B$69</f>
        <v>23.6</v>
      </c>
      <c r="H20" s="102">
        <f>'CÀLCUL CAMP SOLAR'!$B$72</f>
        <v>8.09</v>
      </c>
      <c r="I20" s="118">
        <f>'CÀLCUL CAMP SOLAR'!$B$71</f>
        <v>29.2</v>
      </c>
      <c r="J20" s="115">
        <f t="shared" si="1"/>
        <v>1925</v>
      </c>
      <c r="K20" s="102">
        <f t="shared" si="2"/>
        <v>7.42</v>
      </c>
      <c r="L20" s="102">
        <f t="shared" si="3"/>
        <v>259.6</v>
      </c>
      <c r="M20" s="102">
        <f t="shared" si="4"/>
        <v>8.09</v>
      </c>
      <c r="N20" s="118">
        <f t="shared" si="5"/>
        <v>321.2</v>
      </c>
      <c r="O20" s="115">
        <v>60</v>
      </c>
      <c r="P20" s="105">
        <f t="shared" si="6"/>
        <v>2.041602465331279</v>
      </c>
      <c r="Q20" s="138">
        <v>4</v>
      </c>
      <c r="R20" s="113">
        <f t="shared" si="7"/>
        <v>0.007656009244992296</v>
      </c>
      <c r="S20" s="124"/>
    </row>
    <row r="21" spans="1:19" ht="12.75">
      <c r="A21" s="123" t="s">
        <v>152</v>
      </c>
      <c r="B21" s="127" t="s">
        <v>124</v>
      </c>
      <c r="C21" s="130">
        <v>11</v>
      </c>
      <c r="D21" s="130">
        <v>1</v>
      </c>
      <c r="E21" s="115">
        <f>'CÀLCUL CAMP SOLAR'!$B$67</f>
        <v>175</v>
      </c>
      <c r="F21" s="102">
        <f>'CÀLCUL CAMP SOLAR'!$B$70</f>
        <v>7.42</v>
      </c>
      <c r="G21" s="102">
        <f>'CÀLCUL CAMP SOLAR'!$B$69</f>
        <v>23.6</v>
      </c>
      <c r="H21" s="102">
        <f>'CÀLCUL CAMP SOLAR'!$B$72</f>
        <v>8.09</v>
      </c>
      <c r="I21" s="118">
        <f>'CÀLCUL CAMP SOLAR'!$B$71</f>
        <v>29.2</v>
      </c>
      <c r="J21" s="115">
        <f t="shared" si="1"/>
        <v>1925</v>
      </c>
      <c r="K21" s="102">
        <f t="shared" si="2"/>
        <v>7.42</v>
      </c>
      <c r="L21" s="102">
        <f t="shared" si="3"/>
        <v>259.6</v>
      </c>
      <c r="M21" s="102">
        <f t="shared" si="4"/>
        <v>8.09</v>
      </c>
      <c r="N21" s="118">
        <f t="shared" si="5"/>
        <v>321.2</v>
      </c>
      <c r="O21" s="115">
        <v>60</v>
      </c>
      <c r="P21" s="105">
        <f t="shared" si="6"/>
        <v>2.041602465331279</v>
      </c>
      <c r="Q21" s="138">
        <v>4</v>
      </c>
      <c r="R21" s="113">
        <f t="shared" si="7"/>
        <v>0.007656009244992296</v>
      </c>
      <c r="S21" s="124"/>
    </row>
    <row r="22" spans="1:19" ht="12.75">
      <c r="A22" s="123" t="s">
        <v>153</v>
      </c>
      <c r="B22" s="127" t="s">
        <v>125</v>
      </c>
      <c r="C22" s="130">
        <v>11</v>
      </c>
      <c r="D22" s="130">
        <v>1</v>
      </c>
      <c r="E22" s="115">
        <f>'CÀLCUL CAMP SOLAR'!$B$67</f>
        <v>175</v>
      </c>
      <c r="F22" s="102">
        <f>'CÀLCUL CAMP SOLAR'!$B$70</f>
        <v>7.42</v>
      </c>
      <c r="G22" s="102">
        <f>'CÀLCUL CAMP SOLAR'!$B$69</f>
        <v>23.6</v>
      </c>
      <c r="H22" s="102">
        <f>'CÀLCUL CAMP SOLAR'!$B$72</f>
        <v>8.09</v>
      </c>
      <c r="I22" s="118">
        <f>'CÀLCUL CAMP SOLAR'!$B$71</f>
        <v>29.2</v>
      </c>
      <c r="J22" s="115">
        <f t="shared" si="1"/>
        <v>1925</v>
      </c>
      <c r="K22" s="102">
        <f t="shared" si="2"/>
        <v>7.42</v>
      </c>
      <c r="L22" s="102">
        <f t="shared" si="3"/>
        <v>259.6</v>
      </c>
      <c r="M22" s="102">
        <f t="shared" si="4"/>
        <v>8.09</v>
      </c>
      <c r="N22" s="118">
        <f t="shared" si="5"/>
        <v>321.2</v>
      </c>
      <c r="O22" s="115">
        <v>60</v>
      </c>
      <c r="P22" s="105">
        <f t="shared" si="6"/>
        <v>2.041602465331279</v>
      </c>
      <c r="Q22" s="138">
        <v>4</v>
      </c>
      <c r="R22" s="113">
        <f t="shared" si="7"/>
        <v>0.007656009244992296</v>
      </c>
      <c r="S22" s="124"/>
    </row>
    <row r="23" spans="1:19" ht="12.75">
      <c r="A23" s="123" t="s">
        <v>154</v>
      </c>
      <c r="B23" s="127" t="s">
        <v>126</v>
      </c>
      <c r="C23" s="130">
        <v>11</v>
      </c>
      <c r="D23" s="130">
        <v>1</v>
      </c>
      <c r="E23" s="115">
        <f>'CÀLCUL CAMP SOLAR'!$B$67</f>
        <v>175</v>
      </c>
      <c r="F23" s="102">
        <f>'CÀLCUL CAMP SOLAR'!$B$70</f>
        <v>7.42</v>
      </c>
      <c r="G23" s="102">
        <f>'CÀLCUL CAMP SOLAR'!$B$69</f>
        <v>23.6</v>
      </c>
      <c r="H23" s="102">
        <f>'CÀLCUL CAMP SOLAR'!$B$72</f>
        <v>8.09</v>
      </c>
      <c r="I23" s="118">
        <f>'CÀLCUL CAMP SOLAR'!$B$71</f>
        <v>29.2</v>
      </c>
      <c r="J23" s="115">
        <f t="shared" si="1"/>
        <v>1925</v>
      </c>
      <c r="K23" s="102">
        <f t="shared" si="2"/>
        <v>7.42</v>
      </c>
      <c r="L23" s="102">
        <f t="shared" si="3"/>
        <v>259.6</v>
      </c>
      <c r="M23" s="102">
        <f t="shared" si="4"/>
        <v>8.09</v>
      </c>
      <c r="N23" s="118">
        <f t="shared" si="5"/>
        <v>321.2</v>
      </c>
      <c r="O23" s="115">
        <v>54</v>
      </c>
      <c r="P23" s="105">
        <f t="shared" si="6"/>
        <v>1.837442218798151</v>
      </c>
      <c r="Q23" s="138">
        <v>4</v>
      </c>
      <c r="R23" s="113">
        <f t="shared" si="7"/>
        <v>0.006890408320493066</v>
      </c>
      <c r="S23" s="124"/>
    </row>
    <row r="24" spans="1:19" ht="13.5" thickBot="1">
      <c r="A24" s="93" t="s">
        <v>155</v>
      </c>
      <c r="B24" s="128" t="s">
        <v>127</v>
      </c>
      <c r="C24" s="131">
        <v>11</v>
      </c>
      <c r="D24" s="131">
        <v>2</v>
      </c>
      <c r="E24" s="95">
        <f>'CÀLCUL CAMP SOLAR'!$B$67</f>
        <v>175</v>
      </c>
      <c r="F24" s="96">
        <f>'CÀLCUL CAMP SOLAR'!$B$70</f>
        <v>7.42</v>
      </c>
      <c r="G24" s="96">
        <f>'CÀLCUL CAMP SOLAR'!$B$69</f>
        <v>23.6</v>
      </c>
      <c r="H24" s="96">
        <f>'CÀLCUL CAMP SOLAR'!$B$72</f>
        <v>8.09</v>
      </c>
      <c r="I24" s="119">
        <f>'CÀLCUL CAMP SOLAR'!$B$71</f>
        <v>29.2</v>
      </c>
      <c r="J24" s="95">
        <f>C24*D24*E24</f>
        <v>3850</v>
      </c>
      <c r="K24" s="96">
        <f t="shared" si="2"/>
        <v>14.84</v>
      </c>
      <c r="L24" s="96">
        <f t="shared" si="3"/>
        <v>259.6</v>
      </c>
      <c r="M24" s="96">
        <f t="shared" si="4"/>
        <v>16.18</v>
      </c>
      <c r="N24" s="119">
        <f t="shared" si="5"/>
        <v>321.2</v>
      </c>
      <c r="O24" s="95">
        <v>2</v>
      </c>
      <c r="P24" s="97">
        <f t="shared" si="6"/>
        <v>0.13610683102208526</v>
      </c>
      <c r="Q24" s="137">
        <v>4</v>
      </c>
      <c r="R24" s="94">
        <f t="shared" si="7"/>
        <v>0.0005104006163328197</v>
      </c>
      <c r="S24" s="122">
        <f>SUM(MAX(R18:R23)+R24)</f>
        <v>0.008166409861325115</v>
      </c>
    </row>
    <row r="26" ht="13.5" thickBot="1"/>
    <row r="27" spans="1:19" ht="13.5" thickBot="1">
      <c r="A27" s="198" t="s">
        <v>129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200"/>
    </row>
    <row r="28" spans="1:19" ht="13.5" thickBot="1">
      <c r="A28" s="201"/>
      <c r="B28" s="202"/>
      <c r="C28" s="202"/>
      <c r="D28" s="203"/>
      <c r="E28" s="201" t="s">
        <v>138</v>
      </c>
      <c r="F28" s="202"/>
      <c r="G28" s="202"/>
      <c r="H28" s="202"/>
      <c r="I28" s="203"/>
      <c r="J28" s="201" t="s">
        <v>137</v>
      </c>
      <c r="K28" s="202"/>
      <c r="L28" s="202"/>
      <c r="M28" s="202"/>
      <c r="N28" s="203"/>
      <c r="O28" s="198" t="s">
        <v>142</v>
      </c>
      <c r="P28" s="199"/>
      <c r="Q28" s="199"/>
      <c r="R28" s="199"/>
      <c r="S28" s="200"/>
    </row>
    <row r="29" spans="1:19" ht="13.5" thickBot="1">
      <c r="A29" s="98" t="s">
        <v>143</v>
      </c>
      <c r="B29" s="98" t="s">
        <v>130</v>
      </c>
      <c r="C29" s="98" t="s">
        <v>131</v>
      </c>
      <c r="D29" s="98" t="s">
        <v>132</v>
      </c>
      <c r="E29" s="99" t="s">
        <v>147</v>
      </c>
      <c r="F29" s="100" t="s">
        <v>148</v>
      </c>
      <c r="G29" s="100" t="s">
        <v>149</v>
      </c>
      <c r="H29" s="100" t="s">
        <v>133</v>
      </c>
      <c r="I29" s="101" t="s">
        <v>134</v>
      </c>
      <c r="J29" s="99" t="s">
        <v>147</v>
      </c>
      <c r="K29" s="100" t="s">
        <v>135</v>
      </c>
      <c r="L29" s="100" t="s">
        <v>136</v>
      </c>
      <c r="M29" s="100" t="s">
        <v>133</v>
      </c>
      <c r="N29" s="101" t="s">
        <v>134</v>
      </c>
      <c r="O29" s="99" t="s">
        <v>139</v>
      </c>
      <c r="P29" s="116" t="s">
        <v>140</v>
      </c>
      <c r="Q29" s="98" t="s">
        <v>141</v>
      </c>
      <c r="R29" s="106" t="s">
        <v>159</v>
      </c>
      <c r="S29" s="106" t="s">
        <v>160</v>
      </c>
    </row>
    <row r="30" spans="1:19" ht="12.75">
      <c r="A30" s="107" t="s">
        <v>144</v>
      </c>
      <c r="B30" s="125" t="s">
        <v>121</v>
      </c>
      <c r="C30" s="129">
        <v>16</v>
      </c>
      <c r="D30" s="129">
        <v>1</v>
      </c>
      <c r="E30" s="114">
        <f>'CÀLCUL CAMP SOLAR'!$B$67</f>
        <v>175</v>
      </c>
      <c r="F30" s="103">
        <f>'CÀLCUL CAMP SOLAR'!$B$70</f>
        <v>7.42</v>
      </c>
      <c r="G30" s="103">
        <f>'CÀLCUL CAMP SOLAR'!$B$69</f>
        <v>23.6</v>
      </c>
      <c r="H30" s="103">
        <f>'CÀLCUL CAMP SOLAR'!$B$72</f>
        <v>8.09</v>
      </c>
      <c r="I30" s="117">
        <f>'CÀLCUL CAMP SOLAR'!$B$71</f>
        <v>29.2</v>
      </c>
      <c r="J30" s="114">
        <f aca="true" t="shared" si="8" ref="J30:J35">E30*C30</f>
        <v>2800</v>
      </c>
      <c r="K30" s="103">
        <f>F30*D30</f>
        <v>7.42</v>
      </c>
      <c r="L30" s="103">
        <f>G30*C30</f>
        <v>377.6</v>
      </c>
      <c r="M30" s="103">
        <f>H30*D30</f>
        <v>8.09</v>
      </c>
      <c r="N30" s="117">
        <f>I30*C30</f>
        <v>467.2</v>
      </c>
      <c r="O30" s="114">
        <v>26</v>
      </c>
      <c r="P30" s="104">
        <f>O30*K30/56/(1.5*L30/100)</f>
        <v>0.6082274011299434</v>
      </c>
      <c r="Q30" s="135">
        <v>4</v>
      </c>
      <c r="R30" s="112">
        <f>(O30*K30/56/Q30)/L30</f>
        <v>0.002280852754237288</v>
      </c>
      <c r="S30" s="120"/>
    </row>
    <row r="31" spans="1:19" ht="12.75">
      <c r="A31" s="108" t="s">
        <v>145</v>
      </c>
      <c r="B31" s="126" t="s">
        <v>122</v>
      </c>
      <c r="C31" s="130">
        <v>16</v>
      </c>
      <c r="D31" s="130">
        <v>1</v>
      </c>
      <c r="E31" s="115">
        <f>'CÀLCUL CAMP SOLAR'!$B$67</f>
        <v>175</v>
      </c>
      <c r="F31" s="102">
        <f>'CÀLCUL CAMP SOLAR'!$B$70</f>
        <v>7.42</v>
      </c>
      <c r="G31" s="102">
        <f>'CÀLCUL CAMP SOLAR'!$B$69</f>
        <v>23.6</v>
      </c>
      <c r="H31" s="102">
        <f>'CÀLCUL CAMP SOLAR'!$B$72</f>
        <v>8.09</v>
      </c>
      <c r="I31" s="118">
        <f>'CÀLCUL CAMP SOLAR'!$B$71</f>
        <v>29.2</v>
      </c>
      <c r="J31" s="115">
        <f t="shared" si="8"/>
        <v>2800</v>
      </c>
      <c r="K31" s="102">
        <f aca="true" t="shared" si="9" ref="K31:K36">F31*D31</f>
        <v>7.42</v>
      </c>
      <c r="L31" s="102">
        <f aca="true" t="shared" si="10" ref="L31:L36">G31*C31</f>
        <v>377.6</v>
      </c>
      <c r="M31" s="102">
        <f aca="true" t="shared" si="11" ref="M31:M36">H31*D31</f>
        <v>8.09</v>
      </c>
      <c r="N31" s="118">
        <f aca="true" t="shared" si="12" ref="N31:N36">I31*C31</f>
        <v>467.2</v>
      </c>
      <c r="O31" s="115">
        <v>30</v>
      </c>
      <c r="P31" s="105">
        <f aca="true" t="shared" si="13" ref="P31:P36">O31*K31/56/(1.5*L31/100)</f>
        <v>0.701800847457627</v>
      </c>
      <c r="Q31" s="136">
        <v>4</v>
      </c>
      <c r="R31" s="113">
        <f aca="true" t="shared" si="14" ref="R31:R36">(O31*K31/56/Q31)/L31</f>
        <v>0.0026317531779661016</v>
      </c>
      <c r="S31" s="121"/>
    </row>
    <row r="32" spans="1:19" ht="12.75">
      <c r="A32" s="123" t="s">
        <v>151</v>
      </c>
      <c r="B32" s="127" t="s">
        <v>123</v>
      </c>
      <c r="C32" s="130">
        <v>16</v>
      </c>
      <c r="D32" s="130">
        <v>1</v>
      </c>
      <c r="E32" s="115">
        <f>'CÀLCUL CAMP SOLAR'!$B$67</f>
        <v>175</v>
      </c>
      <c r="F32" s="102">
        <f>'CÀLCUL CAMP SOLAR'!$B$70</f>
        <v>7.42</v>
      </c>
      <c r="G32" s="102">
        <f>'CÀLCUL CAMP SOLAR'!$B$69</f>
        <v>23.6</v>
      </c>
      <c r="H32" s="102">
        <f>'CÀLCUL CAMP SOLAR'!$B$72</f>
        <v>8.09</v>
      </c>
      <c r="I32" s="118">
        <f>'CÀLCUL CAMP SOLAR'!$B$71</f>
        <v>29.2</v>
      </c>
      <c r="J32" s="115">
        <f t="shared" si="8"/>
        <v>2800</v>
      </c>
      <c r="K32" s="102">
        <f t="shared" si="9"/>
        <v>7.42</v>
      </c>
      <c r="L32" s="102">
        <f t="shared" si="10"/>
        <v>377.6</v>
      </c>
      <c r="M32" s="102">
        <f t="shared" si="11"/>
        <v>8.09</v>
      </c>
      <c r="N32" s="118">
        <f t="shared" si="12"/>
        <v>467.2</v>
      </c>
      <c r="O32" s="115">
        <v>42</v>
      </c>
      <c r="P32" s="105">
        <f t="shared" si="13"/>
        <v>0.9825211864406778</v>
      </c>
      <c r="Q32" s="138">
        <v>4</v>
      </c>
      <c r="R32" s="113">
        <f t="shared" si="14"/>
        <v>0.0036844544491525417</v>
      </c>
      <c r="S32" s="124"/>
    </row>
    <row r="33" spans="1:19" ht="12.75">
      <c r="A33" s="123" t="s">
        <v>152</v>
      </c>
      <c r="B33" s="127" t="s">
        <v>124</v>
      </c>
      <c r="C33" s="130">
        <v>16</v>
      </c>
      <c r="D33" s="130">
        <v>1</v>
      </c>
      <c r="E33" s="115">
        <f>'CÀLCUL CAMP SOLAR'!$B$67</f>
        <v>175</v>
      </c>
      <c r="F33" s="102">
        <f>'CÀLCUL CAMP SOLAR'!$B$70</f>
        <v>7.42</v>
      </c>
      <c r="G33" s="102">
        <f>'CÀLCUL CAMP SOLAR'!$B$69</f>
        <v>23.6</v>
      </c>
      <c r="H33" s="102">
        <f>'CÀLCUL CAMP SOLAR'!$B$72</f>
        <v>8.09</v>
      </c>
      <c r="I33" s="118">
        <f>'CÀLCUL CAMP SOLAR'!$B$71</f>
        <v>29.2</v>
      </c>
      <c r="J33" s="115">
        <f t="shared" si="8"/>
        <v>2800</v>
      </c>
      <c r="K33" s="102">
        <f t="shared" si="9"/>
        <v>7.42</v>
      </c>
      <c r="L33" s="102">
        <f t="shared" si="10"/>
        <v>377.6</v>
      </c>
      <c r="M33" s="102">
        <f t="shared" si="11"/>
        <v>8.09</v>
      </c>
      <c r="N33" s="118">
        <f t="shared" si="12"/>
        <v>467.2</v>
      </c>
      <c r="O33" s="115">
        <v>46</v>
      </c>
      <c r="P33" s="105">
        <f t="shared" si="13"/>
        <v>1.0760946327683614</v>
      </c>
      <c r="Q33" s="138">
        <v>4</v>
      </c>
      <c r="R33" s="113">
        <f t="shared" si="14"/>
        <v>0.004035354872881355</v>
      </c>
      <c r="S33" s="124"/>
    </row>
    <row r="34" spans="1:19" ht="12.75">
      <c r="A34" s="123" t="s">
        <v>153</v>
      </c>
      <c r="B34" s="127" t="s">
        <v>125</v>
      </c>
      <c r="C34" s="130">
        <v>16</v>
      </c>
      <c r="D34" s="130">
        <v>1</v>
      </c>
      <c r="E34" s="115">
        <f>'CÀLCUL CAMP SOLAR'!$B$67</f>
        <v>175</v>
      </c>
      <c r="F34" s="102">
        <f>'CÀLCUL CAMP SOLAR'!$B$70</f>
        <v>7.42</v>
      </c>
      <c r="G34" s="102">
        <f>'CÀLCUL CAMP SOLAR'!$B$69</f>
        <v>23.6</v>
      </c>
      <c r="H34" s="102">
        <f>'CÀLCUL CAMP SOLAR'!$B$72</f>
        <v>8.09</v>
      </c>
      <c r="I34" s="118">
        <f>'CÀLCUL CAMP SOLAR'!$B$71</f>
        <v>29.2</v>
      </c>
      <c r="J34" s="115">
        <f t="shared" si="8"/>
        <v>2800</v>
      </c>
      <c r="K34" s="102">
        <f t="shared" si="9"/>
        <v>7.42</v>
      </c>
      <c r="L34" s="102">
        <f t="shared" si="10"/>
        <v>377.6</v>
      </c>
      <c r="M34" s="102">
        <f t="shared" si="11"/>
        <v>8.09</v>
      </c>
      <c r="N34" s="118">
        <f t="shared" si="12"/>
        <v>467.2</v>
      </c>
      <c r="O34" s="115">
        <v>50</v>
      </c>
      <c r="P34" s="105">
        <f t="shared" si="13"/>
        <v>1.169668079096045</v>
      </c>
      <c r="Q34" s="138">
        <v>4</v>
      </c>
      <c r="R34" s="113">
        <f t="shared" si="14"/>
        <v>0.004386255296610169</v>
      </c>
      <c r="S34" s="124"/>
    </row>
    <row r="35" spans="1:19" ht="12.75">
      <c r="A35" s="123" t="s">
        <v>154</v>
      </c>
      <c r="B35" s="127" t="s">
        <v>126</v>
      </c>
      <c r="C35" s="130">
        <v>16</v>
      </c>
      <c r="D35" s="130">
        <v>1</v>
      </c>
      <c r="E35" s="115">
        <f>'CÀLCUL CAMP SOLAR'!$B$67</f>
        <v>175</v>
      </c>
      <c r="F35" s="102">
        <f>'CÀLCUL CAMP SOLAR'!$B$70</f>
        <v>7.42</v>
      </c>
      <c r="G35" s="102">
        <f>'CÀLCUL CAMP SOLAR'!$B$69</f>
        <v>23.6</v>
      </c>
      <c r="H35" s="102">
        <f>'CÀLCUL CAMP SOLAR'!$B$72</f>
        <v>8.09</v>
      </c>
      <c r="I35" s="118">
        <f>'CÀLCUL CAMP SOLAR'!$B$71</f>
        <v>29.2</v>
      </c>
      <c r="J35" s="115">
        <f t="shared" si="8"/>
        <v>2800</v>
      </c>
      <c r="K35" s="102">
        <f t="shared" si="9"/>
        <v>7.42</v>
      </c>
      <c r="L35" s="102">
        <f t="shared" si="10"/>
        <v>377.6</v>
      </c>
      <c r="M35" s="102">
        <f t="shared" si="11"/>
        <v>8.09</v>
      </c>
      <c r="N35" s="118">
        <f t="shared" si="12"/>
        <v>467.2</v>
      </c>
      <c r="O35" s="115">
        <v>54</v>
      </c>
      <c r="P35" s="105">
        <f t="shared" si="13"/>
        <v>1.2632415254237288</v>
      </c>
      <c r="Q35" s="138">
        <v>4</v>
      </c>
      <c r="R35" s="113">
        <f t="shared" si="14"/>
        <v>0.004737155720338983</v>
      </c>
      <c r="S35" s="124"/>
    </row>
    <row r="36" spans="1:19" ht="13.5" thickBot="1">
      <c r="A36" s="93" t="s">
        <v>155</v>
      </c>
      <c r="B36" s="128" t="s">
        <v>127</v>
      </c>
      <c r="C36" s="131">
        <v>16</v>
      </c>
      <c r="D36" s="131">
        <v>2</v>
      </c>
      <c r="E36" s="95">
        <f>'CÀLCUL CAMP SOLAR'!$B$67</f>
        <v>175</v>
      </c>
      <c r="F36" s="96">
        <f>'CÀLCUL CAMP SOLAR'!$B$70</f>
        <v>7.42</v>
      </c>
      <c r="G36" s="96">
        <f>'CÀLCUL CAMP SOLAR'!$B$69</f>
        <v>23.6</v>
      </c>
      <c r="H36" s="96">
        <f>'CÀLCUL CAMP SOLAR'!$B$72</f>
        <v>8.09</v>
      </c>
      <c r="I36" s="119">
        <f>'CÀLCUL CAMP SOLAR'!$B$71</f>
        <v>29.2</v>
      </c>
      <c r="J36" s="95">
        <f>C36*D36*E36</f>
        <v>5600</v>
      </c>
      <c r="K36" s="96">
        <f t="shared" si="9"/>
        <v>14.84</v>
      </c>
      <c r="L36" s="96">
        <f t="shared" si="10"/>
        <v>377.6</v>
      </c>
      <c r="M36" s="96">
        <f t="shared" si="11"/>
        <v>16.18</v>
      </c>
      <c r="N36" s="119">
        <f t="shared" si="12"/>
        <v>467.2</v>
      </c>
      <c r="O36" s="95">
        <v>2</v>
      </c>
      <c r="P36" s="97">
        <f t="shared" si="13"/>
        <v>0.09357344632768361</v>
      </c>
      <c r="Q36" s="137">
        <v>4</v>
      </c>
      <c r="R36" s="94">
        <f t="shared" si="14"/>
        <v>0.00035090042372881356</v>
      </c>
      <c r="S36" s="122">
        <f>SUM(MAX(R30:R35)+R36)</f>
        <v>0.005088056144067796</v>
      </c>
    </row>
    <row r="42" ht="12.75">
      <c r="A42" s="139"/>
    </row>
  </sheetData>
  <sheetProtection/>
  <mergeCells count="16">
    <mergeCell ref="A1:S4"/>
    <mergeCell ref="A16:D16"/>
    <mergeCell ref="E16:I16"/>
    <mergeCell ref="J16:N16"/>
    <mergeCell ref="E8:I8"/>
    <mergeCell ref="J8:N8"/>
    <mergeCell ref="A8:D8"/>
    <mergeCell ref="A27:S27"/>
    <mergeCell ref="O28:S28"/>
    <mergeCell ref="A7:S7"/>
    <mergeCell ref="O8:S8"/>
    <mergeCell ref="A15:S15"/>
    <mergeCell ref="O16:S16"/>
    <mergeCell ref="A28:D28"/>
    <mergeCell ref="E28:I28"/>
    <mergeCell ref="J28:N28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2"/>
  <sheetViews>
    <sheetView zoomScalePageLayoutView="0" workbookViewId="0" topLeftCell="A1">
      <selection activeCell="C26" sqref="C26"/>
    </sheetView>
  </sheetViews>
  <sheetFormatPr defaultColWidth="11.421875" defaultRowHeight="12.75"/>
  <sheetData>
    <row r="2" spans="2:3" ht="12.75">
      <c r="B2" s="91" t="s">
        <v>96</v>
      </c>
      <c r="C2">
        <f>23.6*11</f>
        <v>259.6</v>
      </c>
    </row>
    <row r="3" spans="2:3" ht="12.75">
      <c r="B3" s="91" t="s">
        <v>97</v>
      </c>
      <c r="C3" s="91" t="s">
        <v>98</v>
      </c>
    </row>
    <row r="4" spans="2:5" ht="12.75">
      <c r="B4" s="91" t="s">
        <v>99</v>
      </c>
      <c r="C4">
        <f>48/3</f>
        <v>16</v>
      </c>
      <c r="D4">
        <f>16*23.6</f>
        <v>377.6</v>
      </c>
      <c r="E4" s="91" t="s">
        <v>100</v>
      </c>
    </row>
    <row r="11" ht="12.75">
      <c r="E11" s="91" t="s">
        <v>101</v>
      </c>
    </row>
    <row r="12" ht="12.75">
      <c r="E12" s="91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vista</cp:lastModifiedBy>
  <dcterms:created xsi:type="dcterms:W3CDTF">1996-11-27T10:00:04Z</dcterms:created>
  <dcterms:modified xsi:type="dcterms:W3CDTF">2008-04-09T20:46:59Z</dcterms:modified>
  <cp:category/>
  <cp:version/>
  <cp:contentType/>
  <cp:contentStatus/>
</cp:coreProperties>
</file>